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nethqian/Dropbox/QFI/QFI Quant Exam/Supplemental Materials/Suggested Study Schedule/"/>
    </mc:Choice>
  </mc:AlternateContent>
  <xr:revisionPtr revIDLastSave="0" documentId="13_ncr:1_{9DF2D26F-F3C7-5249-9A9D-79D436750481}" xr6:coauthVersionLast="47" xr6:coauthVersionMax="47" xr10:uidLastSave="{00000000-0000-0000-0000-000000000000}"/>
  <bookViews>
    <workbookView xWindow="32660" yWindow="500" windowWidth="33220" windowHeight="18940" xr2:uid="{00000000-000D-0000-FFFF-FFFF00000000}"/>
  </bookViews>
  <sheets>
    <sheet name="Documentation" sheetId="6" r:id="rId1"/>
    <sheet name="Schedule" sheetId="3" r:id="rId2"/>
    <sheet name="info" sheetId="7" r:id="rId3"/>
    <sheet name="Tracking" sheetId="2" r:id="rId4"/>
    <sheet name="RevisionHistory" sheetId="8" r:id="rId5"/>
  </sheets>
  <definedNames>
    <definedName name="ActFDate">Schedule!$C$6:$C$66</definedName>
    <definedName name="CompFlag">Schedule!$G$6:$G$66</definedName>
    <definedName name="DayLookUp">info!$E$6:$H$128</definedName>
    <definedName name="ExamDate">Schedule!#REF!</definedName>
    <definedName name="LessonDays">info!#REF!</definedName>
    <definedName name="MasterTable">#REF!</definedName>
    <definedName name="PgCnt">Schedule!$F$6:$F$66</definedName>
    <definedName name="_xlnm.Print_Area" localSheetId="0">Documentation!$A$1:$N$37</definedName>
    <definedName name="_xlnm.Print_Titles" localSheetId="1">Schedule!$1:$5</definedName>
    <definedName name="StartDate">Schedule!$D$1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1" i="3" l="1"/>
  <c r="F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4" i="7"/>
  <c r="G6" i="7" s="1"/>
  <c r="F58" i="3"/>
  <c r="F57" i="3"/>
  <c r="F56" i="3"/>
  <c r="B4" i="7" l="1"/>
  <c r="B6" i="7" s="1"/>
  <c r="F64" i="3" l="1"/>
  <c r="F63" i="3"/>
  <c r="F62" i="3"/>
  <c r="F61" i="3"/>
  <c r="F60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23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H41" i="3" l="1"/>
  <c r="H38" i="3"/>
  <c r="H29" i="3"/>
  <c r="H36" i="3"/>
  <c r="H37" i="3"/>
  <c r="H39" i="3"/>
  <c r="H25" i="3"/>
  <c r="H33" i="3"/>
  <c r="H24" i="3"/>
  <c r="H32" i="3"/>
  <c r="H34" i="3"/>
  <c r="H26" i="3"/>
  <c r="H35" i="3"/>
  <c r="H28" i="3"/>
  <c r="H31" i="3"/>
  <c r="H30" i="3"/>
  <c r="H27" i="3"/>
  <c r="O3" i="3"/>
  <c r="O2" i="3"/>
  <c r="H56" i="3"/>
  <c r="H57" i="3"/>
  <c r="H58" i="3"/>
  <c r="H9" i="3"/>
  <c r="H13" i="3"/>
  <c r="H17" i="3"/>
  <c r="H21" i="3"/>
  <c r="H42" i="3"/>
  <c r="H46" i="3"/>
  <c r="H50" i="3"/>
  <c r="H54" i="3"/>
  <c r="H62" i="3"/>
  <c r="H10" i="3"/>
  <c r="H14" i="3"/>
  <c r="H18" i="3"/>
  <c r="H43" i="3"/>
  <c r="H47" i="3"/>
  <c r="H51" i="3"/>
  <c r="H55" i="3"/>
  <c r="H63" i="3"/>
  <c r="H7" i="3"/>
  <c r="H11" i="3"/>
  <c r="H15" i="3"/>
  <c r="H19" i="3"/>
  <c r="H44" i="3"/>
  <c r="H48" i="3"/>
  <c r="H52" i="3"/>
  <c r="H60" i="3"/>
  <c r="H64" i="3"/>
  <c r="H8" i="3"/>
  <c r="H12" i="3"/>
  <c r="H16" i="3"/>
  <c r="H20" i="3"/>
  <c r="H23" i="3"/>
  <c r="H45" i="3"/>
  <c r="H49" i="3"/>
  <c r="H53" i="3"/>
  <c r="H61" i="3"/>
  <c r="H65" i="3"/>
  <c r="H59" i="3"/>
  <c r="H40" i="3"/>
  <c r="H22" i="3"/>
  <c r="C7" i="3"/>
  <c r="O1" i="3" l="1"/>
  <c r="C8" i="3"/>
  <c r="C9" i="3" s="1"/>
  <c r="C10" i="3" s="1"/>
  <c r="C11" i="3" s="1"/>
  <c r="C12" i="3" s="1"/>
  <c r="C13" i="3" s="1"/>
  <c r="C14" i="3" s="1"/>
  <c r="B79" i="3" l="1"/>
  <c r="B77" i="3" s="1"/>
  <c r="B75" i="3" s="1"/>
  <c r="B73" i="3" l="1"/>
  <c r="B70" i="3" s="1"/>
  <c r="B68" i="3" s="1"/>
  <c r="B83" i="3"/>
  <c r="H6" i="3"/>
  <c r="G53" i="7" l="1"/>
  <c r="H53" i="7" s="1"/>
  <c r="G51" i="7"/>
  <c r="H51" i="7" s="1"/>
  <c r="G52" i="7"/>
  <c r="H52" i="7" s="1"/>
  <c r="G50" i="7"/>
  <c r="H50" i="7" s="1"/>
  <c r="G34" i="7"/>
  <c r="H34" i="7" s="1"/>
  <c r="G22" i="7"/>
  <c r="H22" i="7" s="1"/>
  <c r="G21" i="7"/>
  <c r="H21" i="7" s="1"/>
  <c r="G27" i="7"/>
  <c r="H27" i="7" s="1"/>
  <c r="G26" i="7"/>
  <c r="H26" i="7" s="1"/>
  <c r="G25" i="7"/>
  <c r="H25" i="7" s="1"/>
  <c r="G23" i="7"/>
  <c r="H23" i="7" s="1"/>
  <c r="G24" i="7"/>
  <c r="H24" i="7" s="1"/>
  <c r="G46" i="7"/>
  <c r="H46" i="7" s="1"/>
  <c r="G38" i="7"/>
  <c r="H38" i="7" s="1"/>
  <c r="G9" i="7"/>
  <c r="H9" i="7" s="1"/>
  <c r="G8" i="7"/>
  <c r="H8" i="7" s="1"/>
  <c r="G61" i="7"/>
  <c r="H61" i="7" s="1"/>
  <c r="G57" i="7"/>
  <c r="H57" i="7" s="1"/>
  <c r="G49" i="7"/>
  <c r="H49" i="7" s="1"/>
  <c r="G45" i="7"/>
  <c r="H45" i="7" s="1"/>
  <c r="G41" i="7"/>
  <c r="H41" i="7" s="1"/>
  <c r="G37" i="7"/>
  <c r="H37" i="7" s="1"/>
  <c r="G33" i="7"/>
  <c r="H33" i="7" s="1"/>
  <c r="G20" i="7"/>
  <c r="H20" i="7" s="1"/>
  <c r="G12" i="7"/>
  <c r="H12" i="7" s="1"/>
  <c r="G60" i="7"/>
  <c r="H60" i="7" s="1"/>
  <c r="G56" i="7"/>
  <c r="H56" i="7" s="1"/>
  <c r="G48" i="7"/>
  <c r="H48" i="7" s="1"/>
  <c r="G44" i="7"/>
  <c r="H44" i="7" s="1"/>
  <c r="G40" i="7"/>
  <c r="H40" i="7" s="1"/>
  <c r="G36" i="7"/>
  <c r="H36" i="7" s="1"/>
  <c r="G32" i="7"/>
  <c r="H32" i="7" s="1"/>
  <c r="G28" i="7"/>
  <c r="H28" i="7" s="1"/>
  <c r="G19" i="7"/>
  <c r="H19" i="7" s="1"/>
  <c r="G15" i="7"/>
  <c r="H15" i="7" s="1"/>
  <c r="G11" i="7"/>
  <c r="H11" i="7" s="1"/>
  <c r="G7" i="7"/>
  <c r="H7" i="7" s="1"/>
  <c r="G59" i="7"/>
  <c r="H59" i="7" s="1"/>
  <c r="G55" i="7"/>
  <c r="H55" i="7" s="1"/>
  <c r="G47" i="7"/>
  <c r="H47" i="7" s="1"/>
  <c r="G43" i="7"/>
  <c r="H43" i="7" s="1"/>
  <c r="G39" i="7"/>
  <c r="H39" i="7" s="1"/>
  <c r="G35" i="7"/>
  <c r="H35" i="7" s="1"/>
  <c r="G31" i="7"/>
  <c r="H31" i="7" s="1"/>
  <c r="G18" i="7"/>
  <c r="H18" i="7" s="1"/>
  <c r="G14" i="7"/>
  <c r="H14" i="7" s="1"/>
  <c r="G10" i="7"/>
  <c r="H10" i="7" s="1"/>
  <c r="H6" i="7"/>
  <c r="B6" i="3" s="1"/>
  <c r="G58" i="7"/>
  <c r="H58" i="7" s="1"/>
  <c r="G54" i="7"/>
  <c r="H54" i="7" s="1"/>
  <c r="G42" i="7"/>
  <c r="H42" i="7" s="1"/>
  <c r="G30" i="7"/>
  <c r="H30" i="7" s="1"/>
  <c r="G17" i="7"/>
  <c r="H17" i="7" s="1"/>
  <c r="G13" i="7"/>
  <c r="H13" i="7" s="1"/>
  <c r="G29" i="7"/>
  <c r="H29" i="7" s="1"/>
  <c r="G16" i="7"/>
  <c r="H16" i="7" s="1"/>
  <c r="H4" i="7" l="1"/>
  <c r="B7" i="3"/>
  <c r="B8" i="3" l="1"/>
  <c r="B9" i="3" l="1"/>
  <c r="B10" i="3" l="1"/>
  <c r="B11" i="3" l="1"/>
  <c r="B12" i="3" l="1"/>
  <c r="B13" i="3" l="1"/>
  <c r="B14" i="3" l="1"/>
  <c r="B15" i="3" l="1"/>
  <c r="B16" i="3" l="1"/>
  <c r="B17" i="3" l="1"/>
  <c r="B18" i="3" l="1"/>
  <c r="B19" i="3" l="1"/>
  <c r="B20" i="3" l="1"/>
  <c r="B21" i="3" l="1"/>
  <c r="B22" i="3" s="1"/>
  <c r="B23" i="3" s="1"/>
  <c r="B24" i="3" s="1"/>
  <c r="B25" i="3" l="1"/>
  <c r="I24" i="3"/>
  <c r="J24" i="3" s="1"/>
  <c r="I13" i="3"/>
  <c r="J13" i="3" s="1"/>
  <c r="B26" i="3" l="1"/>
  <c r="I25" i="3"/>
  <c r="J25" i="3" s="1"/>
  <c r="I12" i="3"/>
  <c r="J12" i="3" s="1"/>
  <c r="I10" i="3"/>
  <c r="J10" i="3" s="1"/>
  <c r="I17" i="3"/>
  <c r="J17" i="3" s="1"/>
  <c r="I14" i="3"/>
  <c r="J14" i="3" s="1"/>
  <c r="B27" i="3" l="1"/>
  <c r="I26" i="3"/>
  <c r="J26" i="3" s="1"/>
  <c r="I20" i="3"/>
  <c r="J20" i="3" s="1"/>
  <c r="I6" i="3"/>
  <c r="I11" i="3"/>
  <c r="J11" i="3" s="1"/>
  <c r="I21" i="3"/>
  <c r="J21" i="3" s="1"/>
  <c r="I7" i="3"/>
  <c r="J7" i="3" s="1"/>
  <c r="I16" i="3"/>
  <c r="J16" i="3" s="1"/>
  <c r="I15" i="3"/>
  <c r="J15" i="3" s="1"/>
  <c r="I19" i="3"/>
  <c r="J19" i="3" s="1"/>
  <c r="I9" i="3"/>
  <c r="J9" i="3" s="1"/>
  <c r="I8" i="3"/>
  <c r="J8" i="3" s="1"/>
  <c r="I18" i="3"/>
  <c r="J18" i="3" s="1"/>
  <c r="B28" i="3" l="1"/>
  <c r="I27" i="3"/>
  <c r="J27" i="3" s="1"/>
  <c r="I23" i="3"/>
  <c r="J23" i="3" s="1"/>
  <c r="B29" i="3" l="1"/>
  <c r="I28" i="3"/>
  <c r="J28" i="3" s="1"/>
  <c r="B30" i="3" l="1"/>
  <c r="I29" i="3"/>
  <c r="J29" i="3" s="1"/>
  <c r="B31" i="3" l="1"/>
  <c r="I30" i="3"/>
  <c r="J30" i="3" s="1"/>
  <c r="B32" i="3" l="1"/>
  <c r="I31" i="3"/>
  <c r="J31" i="3" s="1"/>
  <c r="B33" i="3" l="1"/>
  <c r="I32" i="3"/>
  <c r="J32" i="3" s="1"/>
  <c r="B34" i="3" l="1"/>
  <c r="I33" i="3"/>
  <c r="J33" i="3" s="1"/>
  <c r="B35" i="3" l="1"/>
  <c r="I34" i="3"/>
  <c r="J34" i="3" s="1"/>
  <c r="B36" i="3" l="1"/>
  <c r="I35" i="3"/>
  <c r="J35" i="3" s="1"/>
  <c r="B37" i="3" l="1"/>
  <c r="I36" i="3"/>
  <c r="J36" i="3" s="1"/>
  <c r="B38" i="3" l="1"/>
  <c r="I37" i="3"/>
  <c r="J37" i="3" s="1"/>
  <c r="B39" i="3" l="1"/>
  <c r="I38" i="3"/>
  <c r="J38" i="3" s="1"/>
  <c r="B40" i="3" l="1"/>
  <c r="B41" i="3" s="1"/>
  <c r="I39" i="3"/>
  <c r="J39" i="3" s="1"/>
  <c r="B42" i="3" l="1"/>
  <c r="I41" i="3"/>
  <c r="J41" i="3" s="1"/>
  <c r="B43" i="3" l="1"/>
  <c r="I42" i="3"/>
  <c r="J42" i="3" s="1"/>
  <c r="B44" i="3" l="1"/>
  <c r="I43" i="3"/>
  <c r="J43" i="3" s="1"/>
  <c r="B45" i="3" l="1"/>
  <c r="I44" i="3"/>
  <c r="J44" i="3" s="1"/>
  <c r="B46" i="3" l="1"/>
  <c r="I45" i="3"/>
  <c r="J45" i="3" s="1"/>
  <c r="B47" i="3" l="1"/>
  <c r="I46" i="3"/>
  <c r="J46" i="3" s="1"/>
  <c r="B48" i="3" l="1"/>
  <c r="I47" i="3"/>
  <c r="J47" i="3" s="1"/>
  <c r="B49" i="3" l="1"/>
  <c r="I48" i="3"/>
  <c r="J48" i="3" s="1"/>
  <c r="B50" i="3" l="1"/>
  <c r="I49" i="3"/>
  <c r="J49" i="3" s="1"/>
  <c r="B51" i="3" l="1"/>
  <c r="I50" i="3"/>
  <c r="J50" i="3" s="1"/>
  <c r="J6" i="3"/>
  <c r="I22" i="3"/>
  <c r="J22" i="3" s="1"/>
  <c r="I40" i="3"/>
  <c r="J40" i="3" s="1"/>
  <c r="B52" i="3" l="1"/>
  <c r="I51" i="3"/>
  <c r="J51" i="3" s="1"/>
  <c r="B53" i="3" l="1"/>
  <c r="I52" i="3"/>
  <c r="J52" i="3" s="1"/>
  <c r="B54" i="3" l="1"/>
  <c r="I53" i="3"/>
  <c r="J53" i="3" s="1"/>
  <c r="B55" i="3" l="1"/>
  <c r="I54" i="3"/>
  <c r="J54" i="3" s="1"/>
  <c r="B56" i="3" l="1"/>
  <c r="I55" i="3"/>
  <c r="J55" i="3" s="1"/>
  <c r="B57" i="3" l="1"/>
  <c r="I56" i="3"/>
  <c r="J56" i="3" s="1"/>
  <c r="B58" i="3" l="1"/>
  <c r="I57" i="3"/>
  <c r="J57" i="3" s="1"/>
  <c r="B59" i="3" l="1"/>
  <c r="I58" i="3"/>
  <c r="J58" i="3" s="1"/>
  <c r="B60" i="3" l="1"/>
  <c r="I59" i="3"/>
  <c r="J59" i="3" s="1"/>
  <c r="B61" i="3" l="1"/>
  <c r="I60" i="3"/>
  <c r="J60" i="3" s="1"/>
  <c r="B62" i="3" l="1"/>
  <c r="I61" i="3"/>
  <c r="J61" i="3" s="1"/>
  <c r="B63" i="3" l="1"/>
  <c r="I62" i="3"/>
  <c r="J62" i="3" s="1"/>
  <c r="B64" i="3" l="1"/>
  <c r="I63" i="3"/>
  <c r="J63" i="3" s="1"/>
  <c r="B65" i="3" l="1"/>
  <c r="I65" i="3" s="1"/>
  <c r="J65" i="3" s="1"/>
  <c r="I64" i="3"/>
  <c r="J64" i="3" s="1"/>
</calcChain>
</file>

<file path=xl/sharedStrings.xml><?xml version="1.0" encoding="utf-8"?>
<sst xmlns="http://schemas.openxmlformats.org/spreadsheetml/2006/main" count="301" uniqueCount="127">
  <si>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</si>
  <si>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</si>
  <si>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</si>
  <si>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</si>
  <si>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</si>
  <si>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</si>
  <si>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</si>
  <si>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</si>
  <si>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</si>
  <si>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</si>
  <si>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</si>
  <si>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</si>
  <si>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</si>
  <si>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</si>
  <si>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</si>
  <si>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</si>
  <si>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</si>
  <si>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</si>
  <si>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</si>
  <si>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</si>
  <si>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</si>
  <si>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</si>
  <si>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</si>
  <si>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</si>
  <si>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</si>
  <si>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</si>
  <si>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</si>
  <si>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</si>
  <si>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</si>
  <si>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</si>
  <si>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</si>
  <si>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</si>
  <si>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</si>
  <si>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</si>
  <si>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</si>
  <si>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</si>
  <si>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</si>
  <si>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</si>
  <si>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</si>
  <si>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</si>
  <si>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</si>
  <si>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</si>
  <si>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</si>
  <si>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Review Section 2</t>
  </si>
  <si>
    <t>Review Section 3</t>
  </si>
  <si>
    <t>Review Section 4</t>
  </si>
  <si>
    <t>Yes</t>
  </si>
  <si>
    <t>Note: To use this tool you will adjust the cells in blue to match your actual study schedule.</t>
  </si>
  <si>
    <t>Watch the review videos provided in the online seminar</t>
  </si>
  <si>
    <t>Do not cram. It is important that you are well-rested for exam day</t>
  </si>
  <si>
    <t>Use flash cards (TIA has an iPhone Flashcards app, Android Flashcards app, and Web Flashcards tab)</t>
  </si>
  <si>
    <t>Section</t>
  </si>
  <si>
    <t>FIS: Ch 14</t>
  </si>
  <si>
    <t>FIS: Ch 20</t>
  </si>
  <si>
    <t>FIS: Ch 22.1-22.4</t>
  </si>
  <si>
    <t>Volatility Smile: Ch 3</t>
  </si>
  <si>
    <t>Volatility Smile: Ch 4</t>
  </si>
  <si>
    <t>Volatility Smile: Ch 5</t>
  </si>
  <si>
    <t>Volatility Smile: Ch 6</t>
  </si>
  <si>
    <t>Volatility Smile: Ch 7</t>
  </si>
  <si>
    <t>Volatility Smile: Ch 8</t>
  </si>
  <si>
    <t>Volatility Smile: Ch 9</t>
  </si>
  <si>
    <t>Volatility Smile: Ch 10</t>
  </si>
  <si>
    <t>Volatility Smile: Ch 14</t>
  </si>
  <si>
    <t>Volatility Smile: Ch 17</t>
  </si>
  <si>
    <t>Volatility Smile: Ch 18</t>
  </si>
  <si>
    <t>Volatility Smile: Ch 19</t>
  </si>
  <si>
    <t>Review Section 1</t>
  </si>
  <si>
    <t>QFIQ-120-19: Pricing and Hedging Derivatives: Ch 6</t>
  </si>
  <si>
    <t>QFIQ-120-19: Pricing and Hedging Derivatives: Ch 7</t>
  </si>
  <si>
    <t>1. Stochastic Calculus</t>
  </si>
  <si>
    <t>Do something fun, relax.   You're FREE!!!!!</t>
  </si>
  <si>
    <t>Reading Name</t>
  </si>
  <si>
    <t>QFIQ-116-17: Low Yield Curves and Absolute/Normal Volatilities</t>
  </si>
  <si>
    <t>Instructor</t>
  </si>
  <si>
    <t>ZF</t>
  </si>
  <si>
    <t>KQ</t>
  </si>
  <si>
    <t>Become extremely familiar with the exam-day process (e.g. read-through time). Watch the review videos included in the TIA seminar if you have not already.</t>
  </si>
  <si>
    <t>Finish working through all drill problems and past exam problems</t>
  </si>
  <si>
    <t>An Introduction to the Mathematics of Financial Derivatives: Chapter 2, A Primer on the Arbitrage Theorem</t>
  </si>
  <si>
    <t>An Introduction to the Mathematics of Financial Derivatives: Chapter 3, Review of Deterministic Calculus</t>
  </si>
  <si>
    <t>An Introduction to the Mathematics of Financial Derivatives: Chapter 6, Martingales and Martingale Representations</t>
  </si>
  <si>
    <t>An Introduction to the Mathematics of Financial Derivatives: Chapter 7, Differentiation in Stochastic Environments</t>
  </si>
  <si>
    <t>An Introduction to the Mathematics of Financial Derivatives: Chapter 8 (exclude 8.2.4), The Wiener Process, Levy Processes, and Rare Events in Financial Markets</t>
  </si>
  <si>
    <t>An Introduction to the Mathematics of Financial Derivatives: Chapter 9, Integration in Stochastic Environments</t>
  </si>
  <si>
    <t>An Introduction to the Mathematics of Financial Derivatives: Chapter 10, Ito's Lemma</t>
  </si>
  <si>
    <t>An Introduction to the Mathematics of Financial Derivatives: Chapter 11, The Dynamics of Derivative Prices</t>
  </si>
  <si>
    <t>An Introduction to the Mathematics of Financial Derivatives: Chapter 12, Pricing Derivative Products: Partial Differential Equations</t>
  </si>
  <si>
    <t>An Introduction to the Mathematics of Financial Derivatives: Chapter 13, PDEs and PIDEs—An Application</t>
  </si>
  <si>
    <t>An Introduction to the Mathematics of Financial Derivatives: Chapter 14, Pricing Derivative Products: Equivalent Martingale Measures</t>
  </si>
  <si>
    <t>An Introduction to the Mathematics of Financial Derivatives: Chapter 15, Equivalent Martingale Measures</t>
  </si>
  <si>
    <t>An Introduction to the Mathematics of Financial Derivatives: Chapter 16, New Results and Tools for Interest-Sensitive Securities</t>
  </si>
  <si>
    <t>An Introduction to the Mathematics of Financial Derivatives: Chapter 17, Arbitrage Theorem in a New Setting</t>
  </si>
  <si>
    <t>An Introduction to the Mathematics of Financial Derivatives: Chapter 18, Modeling Term Structure and Related Concepts</t>
  </si>
  <si>
    <t>An Introduction to the Mathematics of Financial Derivatives: Chapter 19, Classical and HJM Approach to Fixed Income</t>
  </si>
  <si>
    <t>An Introduction to the Mathematics of Financial Derivatives: Chapter 20, Classical PDE Analysis for Interest Rate Derivatives</t>
  </si>
  <si>
    <t>QFIQ-124-20: Variable Annuity Volatility Management: An Era of Risk-Control</t>
  </si>
  <si>
    <t>QFIQ-128-20: Mitigating Interest Rate Risk in Variable Annuities: An Analysis of Hedging Effectiveness under Model Risk</t>
  </si>
  <si>
    <t>Volatility Smile: Ch 11</t>
  </si>
  <si>
    <t>QFIQ-130-21: Interest Rate Models (Brigo) - Sections 4.2.1, 4.2.2, and 4.2.5</t>
  </si>
  <si>
    <t>QFIQ-132-21: Investment Instruments with Volatility Target Mechanism, Albeverio, Steblovskaya, and Wallbaum, 2013</t>
  </si>
  <si>
    <t>Version</t>
  </si>
  <si>
    <t>Date</t>
  </si>
  <si>
    <t>Notes</t>
  </si>
  <si>
    <t>v1</t>
  </si>
  <si>
    <t>An Introduction to the Mathematics of Financial Derivatives: Chapter 1, Financial Derivatives—A Brief Introduction (Background)</t>
  </si>
  <si>
    <t>An Introduction to the Mathematics of Financial Derivatives: Chapter 4, Pricing Derivatives: Models and Notation (Background)</t>
  </si>
  <si>
    <t>An Introduction to the Mathematics of Financial Derivatives: Chapter 5, Tools in Probability Theory (Background)</t>
  </si>
  <si>
    <t>Problems and Solutions in Mathematical Finance: Stochastic Calculus, Chin</t>
  </si>
  <si>
    <t>Understanding the Connection between Real-World and Risk-Neutral Scenario Generators</t>
  </si>
  <si>
    <t>Volatility Smile: Ch 1 (Background)</t>
  </si>
  <si>
    <t>Volatility Smile: Ch 2 (Background)</t>
  </si>
  <si>
    <t>QFIQ-115-17: Which Free Lunch Would You Like Today, Sir?: Delta Hedging, Volatility Arbitrage and Optimal Portfolios</t>
  </si>
  <si>
    <t>QFIQ-135-22: Structured Product Based Variable Annuities (Sections 2 &amp; 3)</t>
  </si>
  <si>
    <t>2. Topic: Interest Rate Models and Hedging</t>
  </si>
  <si>
    <t>3. Topic: Equity Option Pricing and Hedging</t>
  </si>
  <si>
    <t>4. Topic: Applications </t>
  </si>
  <si>
    <t>FIS: Ch 21 (exclude appendix)</t>
  </si>
  <si>
    <t>FIS: Ch 15 (exclude appendix)</t>
  </si>
  <si>
    <t>FIS: Ch 16 (exclude appendix)</t>
  </si>
  <si>
    <t>FIS: Ch 18 (exclude appendix)</t>
  </si>
  <si>
    <t>FIS: Ch 19 (exclude appendix)</t>
  </si>
  <si>
    <t>QFIQ-134-22: An Introduction to Computational Risk Management of Equity-Linked Insurance, Feng, 2018 (Sections 1.2-1.3, 4.7, 6.2-6.3)</t>
  </si>
  <si>
    <t>Interest Rate Model Calibration Study, SOA Research, Oct 2023</t>
  </si>
  <si>
    <t>This spreadsheet tracks your study progress for the QFI Quant Exam (Fall 2024) and was developed by</t>
  </si>
  <si>
    <t>The default start date on the Schedule tab is 6/1/2024, but you can enter a different date, and the</t>
  </si>
  <si>
    <t>v1 of the TIA QFI Quant suggested study schedule for Fall 2024 was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</si>
</sst>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2" fillId="0" borderId="0" xfId="13" applyFont="1" applyAlignment="1">
      <alignment horizontal="left"/>
    </xf>
    <xf numFmtId="0" fontId="15" fillId="0" borderId="0" xfId="13" applyFont="1"/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0" fontId="16" fillId="0" borderId="0" xfId="0" applyFont="1"/>
    <xf numFmtId="14" fontId="3" fillId="6" borderId="5" xfId="0" applyNumberFormat="1" applyFont="1" applyFill="1" applyBorder="1" applyProtection="1">
      <protection locked="0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0" fontId="3" fillId="6" borderId="0" xfId="0" applyFont="1" applyFill="1"/>
    <xf numFmtId="0" fontId="18" fillId="6" borderId="0" xfId="0" applyFont="1" applyFill="1" applyAlignment="1" applyProtection="1">
      <alignment horizontal="center"/>
      <protection locked="0"/>
    </xf>
    <xf numFmtId="0" fontId="19" fillId="0" borderId="0" xfId="0" applyFont="1"/>
    <xf numFmtId="14" fontId="7" fillId="7" borderId="0" xfId="0" applyNumberFormat="1" applyFont="1" applyFill="1" applyProtection="1">
      <protection locked="0"/>
    </xf>
    <xf numFmtId="1" fontId="8" fillId="7" borderId="5" xfId="0" applyNumberFormat="1" applyFont="1" applyFill="1" applyBorder="1" applyProtection="1">
      <protection locked="0"/>
    </xf>
    <xf numFmtId="0" fontId="8" fillId="7" borderId="0" xfId="0" applyFont="1" applyFill="1" applyProtection="1">
      <protection locked="0"/>
    </xf>
    <xf numFmtId="9" fontId="8" fillId="7" borderId="6" xfId="2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14" fontId="0" fillId="6" borderId="0" xfId="0" applyNumberFormat="1" applyFill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10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Normal 2" xfId="13" xr:uid="{00000000-0005-0000-0000-000068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QFI</a:t>
            </a:r>
            <a:r>
              <a:rPr lang="en-US" sz="2800" baseline="0"/>
              <a:t> Quant</a:t>
            </a:r>
            <a:r>
              <a:rPr lang="en-US" sz="2800"/>
              <a:t>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Schedule!$H$5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45444.877424359969</c:v>
                </c:pt>
                <c:pt idx="1">
                  <c:v>45446.294802172226</c:v>
                </c:pt>
                <c:pt idx="2">
                  <c:v>45447.847168347558</c:v>
                </c:pt>
                <c:pt idx="3">
                  <c:v>45448.589604344452</c:v>
                </c:pt>
                <c:pt idx="4">
                  <c:v>45450.209464701315</c:v>
                </c:pt>
                <c:pt idx="5">
                  <c:v>45451.829325058177</c:v>
                </c:pt>
                <c:pt idx="6">
                  <c:v>45452.706749418147</c:v>
                </c:pt>
                <c:pt idx="7">
                  <c:v>45454.259115593479</c:v>
                </c:pt>
                <c:pt idx="8">
                  <c:v>45455.541505042667</c:v>
                </c:pt>
                <c:pt idx="9">
                  <c:v>45456.68890612878</c:v>
                </c:pt>
                <c:pt idx="10">
                  <c:v>45457.971295577969</c:v>
                </c:pt>
                <c:pt idx="11">
                  <c:v>45459.253685027157</c:v>
                </c:pt>
                <c:pt idx="12">
                  <c:v>45460.40108611327</c:v>
                </c:pt>
                <c:pt idx="13">
                  <c:v>45461.953452288602</c:v>
                </c:pt>
                <c:pt idx="14">
                  <c:v>45463.100853374715</c:v>
                </c:pt>
                <c:pt idx="15">
                  <c:v>45471.537626066725</c:v>
                </c:pt>
                <c:pt idx="16">
                  <c:v>45471.537626066725</c:v>
                </c:pt>
                <c:pt idx="17">
                  <c:v>45472.145073700551</c:v>
                </c:pt>
                <c:pt idx="18">
                  <c:v>45473.832428238951</c:v>
                </c:pt>
                <c:pt idx="19">
                  <c:v>45474.844840961996</c:v>
                </c:pt>
                <c:pt idx="20">
                  <c:v>45476.127230411184</c:v>
                </c:pt>
                <c:pt idx="21">
                  <c:v>45477.004654771154</c:v>
                </c:pt>
                <c:pt idx="22">
                  <c:v>45479.231962761842</c:v>
                </c:pt>
                <c:pt idx="23">
                  <c:v>45481.324282389462</c:v>
                </c:pt>
                <c:pt idx="24">
                  <c:v>45483.281613654006</c:v>
                </c:pt>
                <c:pt idx="25">
                  <c:v>45484.901474010869</c:v>
                </c:pt>
                <c:pt idx="26">
                  <c:v>45487.196276183095</c:v>
                </c:pt>
                <c:pt idx="27">
                  <c:v>45488.613653995351</c:v>
                </c:pt>
                <c:pt idx="28">
                  <c:v>45491.245927075259</c:v>
                </c:pt>
                <c:pt idx="29">
                  <c:v>45493.068269976735</c:v>
                </c:pt>
                <c:pt idx="30">
                  <c:v>45493.878200155166</c:v>
                </c:pt>
                <c:pt idx="31">
                  <c:v>45494.485647788992</c:v>
                </c:pt>
                <c:pt idx="32">
                  <c:v>45497.995345228868</c:v>
                </c:pt>
                <c:pt idx="33">
                  <c:v>45499.142746314981</c:v>
                </c:pt>
                <c:pt idx="34">
                  <c:v>45499.142746314981</c:v>
                </c:pt>
                <c:pt idx="35">
                  <c:v>45499.952676493413</c:v>
                </c:pt>
                <c:pt idx="36">
                  <c:v>45501.572536850275</c:v>
                </c:pt>
                <c:pt idx="37">
                  <c:v>45502.854926299464</c:v>
                </c:pt>
                <c:pt idx="38">
                  <c:v>45504.74476338247</c:v>
                </c:pt>
                <c:pt idx="39">
                  <c:v>45506.027152831659</c:v>
                </c:pt>
                <c:pt idx="40">
                  <c:v>45506.83708301009</c:v>
                </c:pt>
                <c:pt idx="41">
                  <c:v>45507.714507370059</c:v>
                </c:pt>
                <c:pt idx="42">
                  <c:v>45509.199379363854</c:v>
                </c:pt>
                <c:pt idx="43">
                  <c:v>45509.874321179217</c:v>
                </c:pt>
                <c:pt idx="44">
                  <c:v>45510.616757176111</c:v>
                </c:pt>
                <c:pt idx="45">
                  <c:v>45512.439100077587</c:v>
                </c:pt>
                <c:pt idx="46">
                  <c:v>45513.519006982162</c:v>
                </c:pt>
                <c:pt idx="47">
                  <c:v>45513.923972071381</c:v>
                </c:pt>
                <c:pt idx="48">
                  <c:v>45514.531419705207</c:v>
                </c:pt>
                <c:pt idx="49">
                  <c:v>45515.67882079132</c:v>
                </c:pt>
                <c:pt idx="50">
                  <c:v>45516.758727695895</c:v>
                </c:pt>
                <c:pt idx="51">
                  <c:v>45518.716058960439</c:v>
                </c:pt>
                <c:pt idx="52">
                  <c:v>45521.010861132665</c:v>
                </c:pt>
                <c:pt idx="53">
                  <c:v>45521.010861132665</c:v>
                </c:pt>
                <c:pt idx="54">
                  <c:v>45524.453064391004</c:v>
                </c:pt>
                <c:pt idx="55">
                  <c:v>45526.27540729248</c:v>
                </c:pt>
                <c:pt idx="56">
                  <c:v>45527.085337470911</c:v>
                </c:pt>
                <c:pt idx="57">
                  <c:v>45530.190069821569</c:v>
                </c:pt>
                <c:pt idx="58">
                  <c:v>45531</c:v>
                </c:pt>
                <c:pt idx="59">
                  <c:v>45531</c:v>
                </c:pt>
              </c:numCache>
            </c:numRef>
          </c:cat>
          <c:val>
            <c:numRef>
              <c:f>Schedule!$H$6:$H$66</c:f>
              <c:numCache>
                <c:formatCode>0</c:formatCode>
                <c:ptCount val="61"/>
                <c:pt idx="0">
                  <c:v>13</c:v>
                </c:pt>
                <c:pt idx="1">
                  <c:v>34</c:v>
                </c:pt>
                <c:pt idx="2">
                  <c:v>57</c:v>
                </c:pt>
                <c:pt idx="3">
                  <c:v>68</c:v>
                </c:pt>
                <c:pt idx="4">
                  <c:v>92</c:v>
                </c:pt>
                <c:pt idx="5">
                  <c:v>116</c:v>
                </c:pt>
                <c:pt idx="6">
                  <c:v>129</c:v>
                </c:pt>
                <c:pt idx="7">
                  <c:v>152</c:v>
                </c:pt>
                <c:pt idx="8">
                  <c:v>171</c:v>
                </c:pt>
                <c:pt idx="9">
                  <c:v>188</c:v>
                </c:pt>
                <c:pt idx="10">
                  <c:v>207</c:v>
                </c:pt>
                <c:pt idx="11">
                  <c:v>226</c:v>
                </c:pt>
                <c:pt idx="12">
                  <c:v>243</c:v>
                </c:pt>
                <c:pt idx="13">
                  <c:v>266</c:v>
                </c:pt>
                <c:pt idx="14">
                  <c:v>283</c:v>
                </c:pt>
                <c:pt idx="15">
                  <c:v>408</c:v>
                </c:pt>
                <c:pt idx="16">
                  <c:v>408</c:v>
                </c:pt>
                <c:pt idx="17">
                  <c:v>417</c:v>
                </c:pt>
                <c:pt idx="18">
                  <c:v>442</c:v>
                </c:pt>
                <c:pt idx="19">
                  <c:v>457</c:v>
                </c:pt>
                <c:pt idx="20">
                  <c:v>476</c:v>
                </c:pt>
                <c:pt idx="21">
                  <c:v>489</c:v>
                </c:pt>
                <c:pt idx="22">
                  <c:v>522</c:v>
                </c:pt>
                <c:pt idx="23">
                  <c:v>553</c:v>
                </c:pt>
                <c:pt idx="24">
                  <c:v>582</c:v>
                </c:pt>
                <c:pt idx="25">
                  <c:v>606</c:v>
                </c:pt>
                <c:pt idx="26">
                  <c:v>640</c:v>
                </c:pt>
                <c:pt idx="27">
                  <c:v>661</c:v>
                </c:pt>
                <c:pt idx="28">
                  <c:v>700</c:v>
                </c:pt>
                <c:pt idx="29">
                  <c:v>727</c:v>
                </c:pt>
                <c:pt idx="30">
                  <c:v>739</c:v>
                </c:pt>
                <c:pt idx="31">
                  <c:v>748</c:v>
                </c:pt>
                <c:pt idx="32">
                  <c:v>800</c:v>
                </c:pt>
                <c:pt idx="33">
                  <c:v>817</c:v>
                </c:pt>
                <c:pt idx="34">
                  <c:v>817</c:v>
                </c:pt>
                <c:pt idx="35">
                  <c:v>829</c:v>
                </c:pt>
                <c:pt idx="36">
                  <c:v>853</c:v>
                </c:pt>
                <c:pt idx="37">
                  <c:v>872</c:v>
                </c:pt>
                <c:pt idx="38">
                  <c:v>900</c:v>
                </c:pt>
                <c:pt idx="39">
                  <c:v>919</c:v>
                </c:pt>
                <c:pt idx="40">
                  <c:v>931</c:v>
                </c:pt>
                <c:pt idx="41">
                  <c:v>944</c:v>
                </c:pt>
                <c:pt idx="42">
                  <c:v>966</c:v>
                </c:pt>
                <c:pt idx="43">
                  <c:v>976</c:v>
                </c:pt>
                <c:pt idx="44">
                  <c:v>987</c:v>
                </c:pt>
                <c:pt idx="45">
                  <c:v>1014</c:v>
                </c:pt>
                <c:pt idx="46">
                  <c:v>1030</c:v>
                </c:pt>
                <c:pt idx="47">
                  <c:v>1036</c:v>
                </c:pt>
                <c:pt idx="48">
                  <c:v>1045</c:v>
                </c:pt>
                <c:pt idx="49">
                  <c:v>1062</c:v>
                </c:pt>
                <c:pt idx="50">
                  <c:v>1078</c:v>
                </c:pt>
                <c:pt idx="51">
                  <c:v>1107</c:v>
                </c:pt>
                <c:pt idx="52">
                  <c:v>1141</c:v>
                </c:pt>
                <c:pt idx="53">
                  <c:v>1141</c:v>
                </c:pt>
                <c:pt idx="54">
                  <c:v>1192</c:v>
                </c:pt>
                <c:pt idx="55">
                  <c:v>1219</c:v>
                </c:pt>
                <c:pt idx="56">
                  <c:v>1231</c:v>
                </c:pt>
                <c:pt idx="57">
                  <c:v>1277</c:v>
                </c:pt>
                <c:pt idx="58">
                  <c:v>1289</c:v>
                </c:pt>
                <c:pt idx="59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1-4D8F-A87A-5142D1B68121}"/>
            </c:ext>
          </c:extLst>
        </c:ser>
        <c:ser>
          <c:idx val="2"/>
          <c:order val="1"/>
          <c:tx>
            <c:strRef>
              <c:f>Schedule!$I$5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Schedule!$B$6:$B$66</c:f>
              <c:numCache>
                <c:formatCode>m/d/yy</c:formatCode>
                <c:ptCount val="61"/>
                <c:pt idx="0">
                  <c:v>45444.877424359969</c:v>
                </c:pt>
                <c:pt idx="1">
                  <c:v>45446.294802172226</c:v>
                </c:pt>
                <c:pt idx="2">
                  <c:v>45447.847168347558</c:v>
                </c:pt>
                <c:pt idx="3">
                  <c:v>45448.589604344452</c:v>
                </c:pt>
                <c:pt idx="4">
                  <c:v>45450.209464701315</c:v>
                </c:pt>
                <c:pt idx="5">
                  <c:v>45451.829325058177</c:v>
                </c:pt>
                <c:pt idx="6">
                  <c:v>45452.706749418147</c:v>
                </c:pt>
                <c:pt idx="7">
                  <c:v>45454.259115593479</c:v>
                </c:pt>
                <c:pt idx="8">
                  <c:v>45455.541505042667</c:v>
                </c:pt>
                <c:pt idx="9">
                  <c:v>45456.68890612878</c:v>
                </c:pt>
                <c:pt idx="10">
                  <c:v>45457.971295577969</c:v>
                </c:pt>
                <c:pt idx="11">
                  <c:v>45459.253685027157</c:v>
                </c:pt>
                <c:pt idx="12">
                  <c:v>45460.40108611327</c:v>
                </c:pt>
                <c:pt idx="13">
                  <c:v>45461.953452288602</c:v>
                </c:pt>
                <c:pt idx="14">
                  <c:v>45463.100853374715</c:v>
                </c:pt>
                <c:pt idx="15">
                  <c:v>45471.537626066725</c:v>
                </c:pt>
                <c:pt idx="16">
                  <c:v>45471.537626066725</c:v>
                </c:pt>
                <c:pt idx="17">
                  <c:v>45472.145073700551</c:v>
                </c:pt>
                <c:pt idx="18">
                  <c:v>45473.832428238951</c:v>
                </c:pt>
                <c:pt idx="19">
                  <c:v>45474.844840961996</c:v>
                </c:pt>
                <c:pt idx="20">
                  <c:v>45476.127230411184</c:v>
                </c:pt>
                <c:pt idx="21">
                  <c:v>45477.004654771154</c:v>
                </c:pt>
                <c:pt idx="22">
                  <c:v>45479.231962761842</c:v>
                </c:pt>
                <c:pt idx="23">
                  <c:v>45481.324282389462</c:v>
                </c:pt>
                <c:pt idx="24">
                  <c:v>45483.281613654006</c:v>
                </c:pt>
                <c:pt idx="25">
                  <c:v>45484.901474010869</c:v>
                </c:pt>
                <c:pt idx="26">
                  <c:v>45487.196276183095</c:v>
                </c:pt>
                <c:pt idx="27">
                  <c:v>45488.613653995351</c:v>
                </c:pt>
                <c:pt idx="28">
                  <c:v>45491.245927075259</c:v>
                </c:pt>
                <c:pt idx="29">
                  <c:v>45493.068269976735</c:v>
                </c:pt>
                <c:pt idx="30">
                  <c:v>45493.878200155166</c:v>
                </c:pt>
                <c:pt idx="31">
                  <c:v>45494.485647788992</c:v>
                </c:pt>
                <c:pt idx="32">
                  <c:v>45497.995345228868</c:v>
                </c:pt>
                <c:pt idx="33">
                  <c:v>45499.142746314981</c:v>
                </c:pt>
                <c:pt idx="34">
                  <c:v>45499.142746314981</c:v>
                </c:pt>
                <c:pt idx="35">
                  <c:v>45499.952676493413</c:v>
                </c:pt>
                <c:pt idx="36">
                  <c:v>45501.572536850275</c:v>
                </c:pt>
                <c:pt idx="37">
                  <c:v>45502.854926299464</c:v>
                </c:pt>
                <c:pt idx="38">
                  <c:v>45504.74476338247</c:v>
                </c:pt>
                <c:pt idx="39">
                  <c:v>45506.027152831659</c:v>
                </c:pt>
                <c:pt idx="40">
                  <c:v>45506.83708301009</c:v>
                </c:pt>
                <c:pt idx="41">
                  <c:v>45507.714507370059</c:v>
                </c:pt>
                <c:pt idx="42">
                  <c:v>45509.199379363854</c:v>
                </c:pt>
                <c:pt idx="43">
                  <c:v>45509.874321179217</c:v>
                </c:pt>
                <c:pt idx="44">
                  <c:v>45510.616757176111</c:v>
                </c:pt>
                <c:pt idx="45">
                  <c:v>45512.439100077587</c:v>
                </c:pt>
                <c:pt idx="46">
                  <c:v>45513.519006982162</c:v>
                </c:pt>
                <c:pt idx="47">
                  <c:v>45513.923972071381</c:v>
                </c:pt>
                <c:pt idx="48">
                  <c:v>45514.531419705207</c:v>
                </c:pt>
                <c:pt idx="49">
                  <c:v>45515.67882079132</c:v>
                </c:pt>
                <c:pt idx="50">
                  <c:v>45516.758727695895</c:v>
                </c:pt>
                <c:pt idx="51">
                  <c:v>45518.716058960439</c:v>
                </c:pt>
                <c:pt idx="52">
                  <c:v>45521.010861132665</c:v>
                </c:pt>
                <c:pt idx="53">
                  <c:v>45521.010861132665</c:v>
                </c:pt>
                <c:pt idx="54">
                  <c:v>45524.453064391004</c:v>
                </c:pt>
                <c:pt idx="55">
                  <c:v>45526.27540729248</c:v>
                </c:pt>
                <c:pt idx="56">
                  <c:v>45527.085337470911</c:v>
                </c:pt>
                <c:pt idx="57">
                  <c:v>45530.190069821569</c:v>
                </c:pt>
                <c:pt idx="58">
                  <c:v>45531</c:v>
                </c:pt>
                <c:pt idx="59">
                  <c:v>45531</c:v>
                </c:pt>
              </c:numCache>
            </c:numRef>
          </c:cat>
          <c:val>
            <c:numRef>
              <c:f>Schedule!$I$6:$I$66</c:f>
              <c:numCache>
                <c:formatCode>General</c:formatCode>
                <c:ptCount val="6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171</c:v>
                </c:pt>
                <c:pt idx="12">
                  <c:v>171</c:v>
                </c:pt>
                <c:pt idx="13">
                  <c:v>171</c:v>
                </c:pt>
                <c:pt idx="14">
                  <c:v>171</c:v>
                </c:pt>
                <c:pt idx="15">
                  <c:v>171</c:v>
                </c:pt>
                <c:pt idx="16">
                  <c:v>171</c:v>
                </c:pt>
                <c:pt idx="17">
                  <c:v>171</c:v>
                </c:pt>
                <c:pt idx="18">
                  <c:v>171</c:v>
                </c:pt>
                <c:pt idx="19">
                  <c:v>171</c:v>
                </c:pt>
                <c:pt idx="20">
                  <c:v>171</c:v>
                </c:pt>
                <c:pt idx="21">
                  <c:v>171</c:v>
                </c:pt>
                <c:pt idx="22">
                  <c:v>171</c:v>
                </c:pt>
                <c:pt idx="23">
                  <c:v>171</c:v>
                </c:pt>
                <c:pt idx="24">
                  <c:v>171</c:v>
                </c:pt>
                <c:pt idx="25">
                  <c:v>171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171</c:v>
                </c:pt>
                <c:pt idx="30">
                  <c:v>171</c:v>
                </c:pt>
                <c:pt idx="31">
                  <c:v>171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171</c:v>
                </c:pt>
                <c:pt idx="37">
                  <c:v>171</c:v>
                </c:pt>
                <c:pt idx="38">
                  <c:v>171</c:v>
                </c:pt>
                <c:pt idx="39">
                  <c:v>171</c:v>
                </c:pt>
                <c:pt idx="40">
                  <c:v>171</c:v>
                </c:pt>
                <c:pt idx="41">
                  <c:v>171</c:v>
                </c:pt>
                <c:pt idx="42">
                  <c:v>171</c:v>
                </c:pt>
                <c:pt idx="43">
                  <c:v>171</c:v>
                </c:pt>
                <c:pt idx="44">
                  <c:v>171</c:v>
                </c:pt>
                <c:pt idx="45">
                  <c:v>171</c:v>
                </c:pt>
                <c:pt idx="46">
                  <c:v>171</c:v>
                </c:pt>
                <c:pt idx="47">
                  <c:v>171</c:v>
                </c:pt>
                <c:pt idx="48">
                  <c:v>171</c:v>
                </c:pt>
                <c:pt idx="49">
                  <c:v>171</c:v>
                </c:pt>
                <c:pt idx="50">
                  <c:v>171</c:v>
                </c:pt>
                <c:pt idx="51">
                  <c:v>171</c:v>
                </c:pt>
                <c:pt idx="52">
                  <c:v>171</c:v>
                </c:pt>
                <c:pt idx="53">
                  <c:v>171</c:v>
                </c:pt>
                <c:pt idx="54">
                  <c:v>171</c:v>
                </c:pt>
                <c:pt idx="55">
                  <c:v>171</c:v>
                </c:pt>
                <c:pt idx="56">
                  <c:v>171</c:v>
                </c:pt>
                <c:pt idx="57">
                  <c:v>171</c:v>
                </c:pt>
                <c:pt idx="58">
                  <c:v>171</c:v>
                </c:pt>
                <c:pt idx="59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D8F-A87A-5142D1B6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94536"/>
        <c:axId val="449300680"/>
      </c:lineChart>
      <c:dateAx>
        <c:axId val="13589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300680"/>
        <c:crosses val="autoZero"/>
        <c:auto val="1"/>
        <c:lblOffset val="100"/>
        <c:baseTimeUnit val="days"/>
      </c:dateAx>
      <c:valAx>
        <c:axId val="44930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5</xdr:col>
      <xdr:colOff>233680</xdr:colOff>
      <xdr:row>4</xdr:row>
      <xdr:rowOff>28567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215900"/>
          <a:ext cx="3152140" cy="584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3112207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tabSelected="1" zoomScale="125" zoomScaleNormal="125" zoomScalePageLayoutView="125" workbookViewId="0">
      <selection activeCell="A41" sqref="A41"/>
    </sheetView>
  </sheetViews>
  <sheetFormatPr baseColWidth="10" defaultColWidth="8.83203125" defaultRowHeight="15" x14ac:dyDescent="0.2"/>
  <sheetData>
    <row r="6" spans="1:1" x14ac:dyDescent="0.2">
      <c r="A6" s="16" t="s">
        <v>17</v>
      </c>
    </row>
    <row r="7" spans="1:1" x14ac:dyDescent="0.2">
      <c r="A7" s="16"/>
    </row>
    <row r="8" spans="1:1" x14ac:dyDescent="0.2">
      <c r="A8" t="s">
        <v>124</v>
      </c>
    </row>
    <row r="9" spans="1:1" x14ac:dyDescent="0.2">
      <c r="A9" t="s">
        <v>42</v>
      </c>
    </row>
    <row r="10" spans="1:1" x14ac:dyDescent="0.2">
      <c r="A10" t="s">
        <v>41</v>
      </c>
    </row>
    <row r="12" spans="1:1" x14ac:dyDescent="0.2">
      <c r="A12" s="16" t="s">
        <v>21</v>
      </c>
    </row>
    <row r="14" spans="1:1" x14ac:dyDescent="0.2">
      <c r="A14" t="s">
        <v>125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40</v>
      </c>
    </row>
    <row r="18" spans="1:1" x14ac:dyDescent="0.2">
      <c r="A18" t="s">
        <v>38</v>
      </c>
    </row>
    <row r="19" spans="1:1" x14ac:dyDescent="0.2">
      <c r="A19" t="s">
        <v>39</v>
      </c>
    </row>
    <row r="21" spans="1:1" x14ac:dyDescent="0.2">
      <c r="A21" t="s">
        <v>20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6" spans="1:1" x14ac:dyDescent="0.2">
      <c r="A26" s="16" t="s">
        <v>22</v>
      </c>
    </row>
    <row r="27" spans="1:1" x14ac:dyDescent="0.2">
      <c r="A27" s="16"/>
    </row>
    <row r="28" spans="1:1" x14ac:dyDescent="0.2">
      <c r="A28" t="s">
        <v>26</v>
      </c>
    </row>
    <row r="29" spans="1:1" x14ac:dyDescent="0.2">
      <c r="A29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31</v>
      </c>
    </row>
    <row r="36" spans="1:1" x14ac:dyDescent="0.2">
      <c r="A36" s="16"/>
    </row>
  </sheetData>
  <phoneticPr fontId="17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83"/>
  <sheetViews>
    <sheetView showGridLines="0" zoomScaleNormal="100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" sqref="D2"/>
    </sheetView>
  </sheetViews>
  <sheetFormatPr baseColWidth="10" defaultColWidth="8.83203125" defaultRowHeight="15" x14ac:dyDescent="0.2"/>
  <cols>
    <col min="1" max="1" width="3.5" style="1" customWidth="1"/>
    <col min="2" max="3" width="11.5" style="1" customWidth="1"/>
    <col min="4" max="4" width="54.33203125" style="1" customWidth="1"/>
    <col min="5" max="5" width="145.6640625" style="1" bestFit="1" customWidth="1"/>
    <col min="6" max="6" width="8.83203125" style="1"/>
    <col min="7" max="7" width="14.5" style="1" customWidth="1"/>
    <col min="8" max="10" width="8.6640625" style="1" bestFit="1" customWidth="1"/>
    <col min="11" max="13" width="8.83203125" style="1"/>
    <col min="14" max="14" width="10.83203125" style="1" customWidth="1"/>
    <col min="15" max="15" width="12.1640625" style="1" customWidth="1"/>
    <col min="16" max="16384" width="8.83203125" style="1"/>
  </cols>
  <sheetData>
    <row r="1" spans="1:15" ht="23" customHeight="1" x14ac:dyDescent="0.3">
      <c r="D1" s="2">
        <v>45444</v>
      </c>
      <c r="M1" s="47" t="s">
        <v>1</v>
      </c>
      <c r="N1" s="48"/>
      <c r="O1" s="3">
        <f>O3/O2</f>
        <v>0.13266097750193948</v>
      </c>
    </row>
    <row r="2" spans="1:15" x14ac:dyDescent="0.2">
      <c r="M2" s="1" t="s">
        <v>2</v>
      </c>
      <c r="O2" s="4">
        <f>SUM(F6:F66)</f>
        <v>1289</v>
      </c>
    </row>
    <row r="3" spans="1:15" x14ac:dyDescent="0.2">
      <c r="M3" s="1" t="s">
        <v>3</v>
      </c>
      <c r="O3" s="4">
        <f>SUMIF(G6:G66,"Yes",F6:F66)</f>
        <v>171</v>
      </c>
    </row>
    <row r="4" spans="1:15" x14ac:dyDescent="0.2">
      <c r="F4" s="12" t="s">
        <v>47</v>
      </c>
    </row>
    <row r="5" spans="1:15" ht="32" x14ac:dyDescent="0.2">
      <c r="A5" s="5"/>
      <c r="B5" s="6" t="s">
        <v>12</v>
      </c>
      <c r="C5" s="7" t="s">
        <v>4</v>
      </c>
      <c r="D5" s="6" t="s">
        <v>10</v>
      </c>
      <c r="E5" s="6" t="s">
        <v>9</v>
      </c>
      <c r="F5" s="6" t="s">
        <v>0</v>
      </c>
      <c r="G5" s="6" t="s">
        <v>5</v>
      </c>
      <c r="H5" s="8" t="s">
        <v>6</v>
      </c>
      <c r="I5" s="9" t="s">
        <v>7</v>
      </c>
      <c r="J5" s="10" t="s">
        <v>8</v>
      </c>
      <c r="K5" s="41" t="s">
        <v>74</v>
      </c>
    </row>
    <row r="6" spans="1:15" x14ac:dyDescent="0.2">
      <c r="A6" s="11"/>
      <c r="B6" s="17">
        <f>StartDate+VLOOKUP(E6,DayLookUp,4,FALSE)</f>
        <v>45444.877424359969</v>
      </c>
      <c r="C6" s="18">
        <v>45079</v>
      </c>
      <c r="D6" s="1" t="s">
        <v>70</v>
      </c>
      <c r="E6" t="s">
        <v>105</v>
      </c>
      <c r="F6">
        <f>VLOOKUP(E6,info!E:F,2,FALSE)</f>
        <v>13</v>
      </c>
      <c r="G6" s="12" t="s">
        <v>46</v>
      </c>
      <c r="H6" s="13">
        <f>SUM($F$6:F6)</f>
        <v>13</v>
      </c>
      <c r="I6" s="14">
        <f>SUMIFS(PgCnt,CompFlag,"Yes",ActFDate,"&lt;="&amp;B6)</f>
        <v>171</v>
      </c>
      <c r="J6" s="15">
        <f t="shared" ref="J6:J65" si="0">I6/H6</f>
        <v>13.153846153846153</v>
      </c>
      <c r="K6" s="42" t="s">
        <v>75</v>
      </c>
    </row>
    <row r="7" spans="1:15" ht="16" customHeight="1" x14ac:dyDescent="0.2">
      <c r="A7" s="11"/>
      <c r="B7" s="17">
        <f t="shared" ref="B7:B20" si="1">B6+VLOOKUP(E7,DayLookUp,4,FALSE)</f>
        <v>45446.294802172226</v>
      </c>
      <c r="C7" s="18">
        <f>C6+1</f>
        <v>45080</v>
      </c>
      <c r="D7" s="1" t="s">
        <v>70</v>
      </c>
      <c r="E7" t="s">
        <v>79</v>
      </c>
      <c r="F7">
        <f>VLOOKUP(E7,info!E:F,2,FALSE)</f>
        <v>21</v>
      </c>
      <c r="G7" s="12" t="s">
        <v>46</v>
      </c>
      <c r="H7" s="13">
        <f>SUM($F$6:F7)</f>
        <v>34</v>
      </c>
      <c r="I7" s="14">
        <f t="shared" ref="I7:I21" si="2">SUMIFS(PgCnt,CompFlag,"Yes",ActFDate,"&lt;="&amp;B7)</f>
        <v>171</v>
      </c>
      <c r="J7" s="15">
        <f t="shared" ref="J7:J21" si="3">I7/H7</f>
        <v>5.0294117647058822</v>
      </c>
      <c r="K7" s="42" t="s">
        <v>75</v>
      </c>
    </row>
    <row r="8" spans="1:15" ht="16" customHeight="1" x14ac:dyDescent="0.2">
      <c r="A8" s="11"/>
      <c r="B8" s="17">
        <f t="shared" si="1"/>
        <v>45447.847168347558</v>
      </c>
      <c r="C8" s="18">
        <f t="shared" ref="C8:C14" si="4">C7+1</f>
        <v>45081</v>
      </c>
      <c r="D8" s="1" t="s">
        <v>70</v>
      </c>
      <c r="E8" t="s">
        <v>80</v>
      </c>
      <c r="F8">
        <f>VLOOKUP(E8,info!E:F,2,FALSE)</f>
        <v>23</v>
      </c>
      <c r="G8" s="12" t="s">
        <v>46</v>
      </c>
      <c r="H8" s="13">
        <f>SUM($F$6:F8)</f>
        <v>57</v>
      </c>
      <c r="I8" s="14">
        <f t="shared" si="2"/>
        <v>171</v>
      </c>
      <c r="J8" s="15">
        <f t="shared" si="3"/>
        <v>3</v>
      </c>
      <c r="K8" s="42" t="s">
        <v>75</v>
      </c>
    </row>
    <row r="9" spans="1:15" ht="16" customHeight="1" x14ac:dyDescent="0.2">
      <c r="A9" s="11"/>
      <c r="B9" s="17">
        <f t="shared" si="1"/>
        <v>45448.589604344452</v>
      </c>
      <c r="C9" s="18">
        <f t="shared" si="4"/>
        <v>45082</v>
      </c>
      <c r="D9" s="1" t="s">
        <v>70</v>
      </c>
      <c r="E9" t="s">
        <v>106</v>
      </c>
      <c r="F9">
        <f>VLOOKUP(E9,info!E:F,2,FALSE)</f>
        <v>11</v>
      </c>
      <c r="G9" s="12" t="s">
        <v>46</v>
      </c>
      <c r="H9" s="13">
        <f>SUM($F$6:F9)</f>
        <v>68</v>
      </c>
      <c r="I9" s="14">
        <f>SUMIFS(PgCnt,CompFlag,"Yes",ActFDate,"&lt;="&amp;B9)</f>
        <v>171</v>
      </c>
      <c r="J9" s="15">
        <f t="shared" si="3"/>
        <v>2.5147058823529411</v>
      </c>
      <c r="K9" s="42" t="s">
        <v>75</v>
      </c>
    </row>
    <row r="10" spans="1:15" ht="16" customHeight="1" x14ac:dyDescent="0.2">
      <c r="A10" s="11"/>
      <c r="B10" s="17">
        <f t="shared" si="1"/>
        <v>45450.209464701315</v>
      </c>
      <c r="C10" s="18">
        <f t="shared" si="4"/>
        <v>45083</v>
      </c>
      <c r="D10" s="1" t="s">
        <v>70</v>
      </c>
      <c r="E10" t="s">
        <v>107</v>
      </c>
      <c r="F10">
        <f>VLOOKUP(E10,info!E:F,2,FALSE)</f>
        <v>24</v>
      </c>
      <c r="G10" s="12" t="s">
        <v>46</v>
      </c>
      <c r="H10" s="13">
        <f>SUM($F$6:F10)</f>
        <v>92</v>
      </c>
      <c r="I10" s="14">
        <f t="shared" si="2"/>
        <v>171</v>
      </c>
      <c r="J10" s="15">
        <f>I10/H10</f>
        <v>1.8586956521739131</v>
      </c>
      <c r="K10" s="42" t="s">
        <v>75</v>
      </c>
    </row>
    <row r="11" spans="1:15" ht="16" customHeight="1" x14ac:dyDescent="0.2">
      <c r="A11" s="11"/>
      <c r="B11" s="17">
        <f t="shared" si="1"/>
        <v>45451.829325058177</v>
      </c>
      <c r="C11" s="18">
        <f t="shared" si="4"/>
        <v>45084</v>
      </c>
      <c r="D11" s="1" t="s">
        <v>70</v>
      </c>
      <c r="E11" t="s">
        <v>81</v>
      </c>
      <c r="F11">
        <f>VLOOKUP(E11,info!E:F,2,FALSE)</f>
        <v>24</v>
      </c>
      <c r="G11" s="12" t="s">
        <v>46</v>
      </c>
      <c r="H11" s="13">
        <f>SUM($F$6:F11)</f>
        <v>116</v>
      </c>
      <c r="I11" s="14">
        <f>SUMIFS(PgCnt,CompFlag,"Yes",ActFDate,"&lt;="&amp;B11)</f>
        <v>171</v>
      </c>
      <c r="J11" s="15">
        <f t="shared" si="3"/>
        <v>1.4741379310344827</v>
      </c>
      <c r="K11" s="42" t="s">
        <v>75</v>
      </c>
    </row>
    <row r="12" spans="1:15" ht="16" customHeight="1" x14ac:dyDescent="0.2">
      <c r="A12" s="11"/>
      <c r="B12" s="17">
        <f t="shared" si="1"/>
        <v>45452.706749418147</v>
      </c>
      <c r="C12" s="18">
        <f t="shared" si="4"/>
        <v>45085</v>
      </c>
      <c r="D12" s="1" t="s">
        <v>70</v>
      </c>
      <c r="E12" t="s">
        <v>82</v>
      </c>
      <c r="F12">
        <f>VLOOKUP(E12,info!E:F,2,FALSE)</f>
        <v>13</v>
      </c>
      <c r="G12" s="12" t="s">
        <v>46</v>
      </c>
      <c r="H12" s="13">
        <f>SUM($F$6:F12)</f>
        <v>129</v>
      </c>
      <c r="I12" s="14">
        <f t="shared" si="2"/>
        <v>171</v>
      </c>
      <c r="J12" s="15">
        <f t="shared" si="3"/>
        <v>1.3255813953488371</v>
      </c>
      <c r="K12" s="42" t="s">
        <v>75</v>
      </c>
    </row>
    <row r="13" spans="1:15" ht="16" customHeight="1" x14ac:dyDescent="0.2">
      <c r="A13" s="11"/>
      <c r="B13" s="17">
        <f t="shared" si="1"/>
        <v>45454.259115593479</v>
      </c>
      <c r="C13" s="18">
        <f t="shared" si="4"/>
        <v>45086</v>
      </c>
      <c r="D13" s="1" t="s">
        <v>70</v>
      </c>
      <c r="E13" t="s">
        <v>83</v>
      </c>
      <c r="F13">
        <f>VLOOKUP(E13,info!E:F,2,FALSE)</f>
        <v>23</v>
      </c>
      <c r="G13" s="12" t="s">
        <v>46</v>
      </c>
      <c r="H13" s="13">
        <f>SUM($F$6:F13)</f>
        <v>152</v>
      </c>
      <c r="I13" s="14">
        <f t="shared" si="2"/>
        <v>171</v>
      </c>
      <c r="J13" s="15">
        <f t="shared" si="3"/>
        <v>1.125</v>
      </c>
      <c r="K13" s="42" t="s">
        <v>75</v>
      </c>
    </row>
    <row r="14" spans="1:15" ht="16" customHeight="1" x14ac:dyDescent="0.2">
      <c r="A14" s="11"/>
      <c r="B14" s="17">
        <f t="shared" si="1"/>
        <v>45455.541505042667</v>
      </c>
      <c r="C14" s="18">
        <f t="shared" si="4"/>
        <v>45087</v>
      </c>
      <c r="D14" s="1" t="s">
        <v>70</v>
      </c>
      <c r="E14" t="s">
        <v>84</v>
      </c>
      <c r="F14">
        <f>VLOOKUP(E14,info!E:F,2,FALSE)</f>
        <v>19</v>
      </c>
      <c r="G14" s="12" t="s">
        <v>46</v>
      </c>
      <c r="H14" s="13">
        <f>SUM($F$6:F14)</f>
        <v>171</v>
      </c>
      <c r="I14" s="14">
        <f t="shared" si="2"/>
        <v>171</v>
      </c>
      <c r="J14" s="15">
        <f t="shared" si="3"/>
        <v>1</v>
      </c>
      <c r="K14" s="42" t="s">
        <v>75</v>
      </c>
    </row>
    <row r="15" spans="1:15" ht="16" customHeight="1" x14ac:dyDescent="0.2">
      <c r="A15" s="11"/>
      <c r="B15" s="17">
        <f t="shared" si="1"/>
        <v>45456.68890612878</v>
      </c>
      <c r="C15" s="18"/>
      <c r="D15" s="1" t="s">
        <v>70</v>
      </c>
      <c r="E15" t="s">
        <v>85</v>
      </c>
      <c r="F15">
        <f>VLOOKUP(E15,info!E:F,2,FALSE)</f>
        <v>17</v>
      </c>
      <c r="G15" s="12"/>
      <c r="H15" s="13">
        <f>SUM($F$6:F15)</f>
        <v>188</v>
      </c>
      <c r="I15" s="14">
        <f t="shared" si="2"/>
        <v>171</v>
      </c>
      <c r="J15" s="15">
        <f t="shared" si="3"/>
        <v>0.90957446808510634</v>
      </c>
      <c r="K15" s="42" t="s">
        <v>75</v>
      </c>
    </row>
    <row r="16" spans="1:15" ht="16" customHeight="1" x14ac:dyDescent="0.2">
      <c r="A16" s="11"/>
      <c r="B16" s="17">
        <f t="shared" si="1"/>
        <v>45457.971295577969</v>
      </c>
      <c r="C16" s="18"/>
      <c r="D16" s="1" t="s">
        <v>70</v>
      </c>
      <c r="E16" t="s">
        <v>86</v>
      </c>
      <c r="F16">
        <f>VLOOKUP(E16,info!E:F,2,FALSE)</f>
        <v>19</v>
      </c>
      <c r="G16" s="12"/>
      <c r="H16" s="13">
        <f>SUM($F$6:F16)</f>
        <v>207</v>
      </c>
      <c r="I16" s="14">
        <f t="shared" si="2"/>
        <v>171</v>
      </c>
      <c r="J16" s="15">
        <f t="shared" si="3"/>
        <v>0.82608695652173914</v>
      </c>
      <c r="K16" s="42" t="s">
        <v>75</v>
      </c>
    </row>
    <row r="17" spans="1:11" ht="16" customHeight="1" x14ac:dyDescent="0.2">
      <c r="A17" s="11"/>
      <c r="B17" s="17">
        <f t="shared" si="1"/>
        <v>45459.253685027157</v>
      </c>
      <c r="C17" s="18"/>
      <c r="D17" s="1" t="s">
        <v>70</v>
      </c>
      <c r="E17" t="s">
        <v>87</v>
      </c>
      <c r="F17">
        <f>VLOOKUP(E17,info!E:F,2,FALSE)</f>
        <v>19</v>
      </c>
      <c r="G17" s="12"/>
      <c r="H17" s="13">
        <f>SUM($F$6:F17)</f>
        <v>226</v>
      </c>
      <c r="I17" s="14">
        <f t="shared" si="2"/>
        <v>171</v>
      </c>
      <c r="J17" s="15">
        <f t="shared" si="3"/>
        <v>0.75663716814159288</v>
      </c>
      <c r="K17" s="42" t="s">
        <v>75</v>
      </c>
    </row>
    <row r="18" spans="1:11" ht="16" customHeight="1" x14ac:dyDescent="0.2">
      <c r="A18" s="11"/>
      <c r="B18" s="17">
        <f t="shared" si="1"/>
        <v>45460.40108611327</v>
      </c>
      <c r="C18" s="18"/>
      <c r="D18" s="1" t="s">
        <v>70</v>
      </c>
      <c r="E18" t="s">
        <v>88</v>
      </c>
      <c r="F18">
        <f>VLOOKUP(E18,info!E:F,2,FALSE)</f>
        <v>17</v>
      </c>
      <c r="G18" s="12"/>
      <c r="H18" s="13">
        <f>SUM($F$6:F18)</f>
        <v>243</v>
      </c>
      <c r="I18" s="14">
        <f t="shared" si="2"/>
        <v>171</v>
      </c>
      <c r="J18" s="15">
        <f t="shared" si="3"/>
        <v>0.70370370370370372</v>
      </c>
      <c r="K18" s="42" t="s">
        <v>75</v>
      </c>
    </row>
    <row r="19" spans="1:11" ht="16" customHeight="1" x14ac:dyDescent="0.2">
      <c r="A19" s="11"/>
      <c r="B19" s="17">
        <f t="shared" si="1"/>
        <v>45461.953452288602</v>
      </c>
      <c r="C19" s="18"/>
      <c r="D19" s="1" t="s">
        <v>70</v>
      </c>
      <c r="E19" t="s">
        <v>89</v>
      </c>
      <c r="F19">
        <f>VLOOKUP(E19,info!E:F,2,FALSE)</f>
        <v>23</v>
      </c>
      <c r="G19" s="12"/>
      <c r="H19" s="13">
        <f>SUM($F$6:F19)</f>
        <v>266</v>
      </c>
      <c r="I19" s="14">
        <f t="shared" si="2"/>
        <v>171</v>
      </c>
      <c r="J19" s="15">
        <f t="shared" si="3"/>
        <v>0.6428571428571429</v>
      </c>
      <c r="K19" s="42" t="s">
        <v>75</v>
      </c>
    </row>
    <row r="20" spans="1:11" ht="16" customHeight="1" x14ac:dyDescent="0.2">
      <c r="A20" s="11"/>
      <c r="B20" s="17">
        <f t="shared" si="1"/>
        <v>45463.100853374715</v>
      </c>
      <c r="C20" s="18"/>
      <c r="D20" s="1" t="s">
        <v>70</v>
      </c>
      <c r="E20" t="s">
        <v>90</v>
      </c>
      <c r="F20">
        <f>VLOOKUP(E20,info!E:F,2,FALSE)</f>
        <v>17</v>
      </c>
      <c r="G20" s="12"/>
      <c r="H20" s="13">
        <f>SUM($F$6:F20)</f>
        <v>283</v>
      </c>
      <c r="I20" s="14">
        <f t="shared" si="2"/>
        <v>171</v>
      </c>
      <c r="J20" s="15">
        <f t="shared" si="3"/>
        <v>0.60424028268551233</v>
      </c>
      <c r="K20" s="42" t="s">
        <v>75</v>
      </c>
    </row>
    <row r="21" spans="1:11" ht="16" customHeight="1" x14ac:dyDescent="0.2">
      <c r="A21" s="11"/>
      <c r="B21" s="17">
        <f t="shared" ref="B21:B65" si="5">B20+VLOOKUP(E21,DayLookUp,4,FALSE)</f>
        <v>45471.537626066725</v>
      </c>
      <c r="C21" s="18"/>
      <c r="D21" s="1" t="s">
        <v>70</v>
      </c>
      <c r="E21" t="s">
        <v>108</v>
      </c>
      <c r="F21">
        <f>VLOOKUP(E21,info!E:F,2,FALSE)</f>
        <v>125</v>
      </c>
      <c r="G21" s="12"/>
      <c r="H21" s="13">
        <f>SUM($F$6:F21)</f>
        <v>408</v>
      </c>
      <c r="I21" s="14">
        <f t="shared" si="2"/>
        <v>171</v>
      </c>
      <c r="J21" s="15">
        <f t="shared" si="3"/>
        <v>0.41911764705882354</v>
      </c>
      <c r="K21" s="42" t="s">
        <v>75</v>
      </c>
    </row>
    <row r="22" spans="1:11" ht="16" customHeight="1" x14ac:dyDescent="0.2">
      <c r="A22" s="31"/>
      <c r="B22" s="43">
        <f t="shared" si="5"/>
        <v>45471.537626066725</v>
      </c>
      <c r="C22" s="37"/>
      <c r="D22" s="32"/>
      <c r="E22" s="33" t="s">
        <v>67</v>
      </c>
      <c r="F22" s="34"/>
      <c r="G22" s="35"/>
      <c r="H22" s="38">
        <f>SUM($F$6:F22)</f>
        <v>408</v>
      </c>
      <c r="I22" s="39">
        <f t="shared" ref="I22:I65" si="6">SUMIFS(PgCnt,CompFlag,"Yes",ActFDate,"&lt;="&amp;B22)</f>
        <v>171</v>
      </c>
      <c r="J22" s="40">
        <f t="shared" si="0"/>
        <v>0.41911764705882354</v>
      </c>
      <c r="K22" s="42"/>
    </row>
    <row r="23" spans="1:11" ht="16" customHeight="1" x14ac:dyDescent="0.2">
      <c r="A23" s="11"/>
      <c r="B23" s="17">
        <f t="shared" si="5"/>
        <v>45472.145073700551</v>
      </c>
      <c r="C23" s="18"/>
      <c r="D23" s="1" t="s">
        <v>114</v>
      </c>
      <c r="E23" t="s">
        <v>91</v>
      </c>
      <c r="F23">
        <f>VLOOKUP(E23,info!E:F,2,FALSE)</f>
        <v>9</v>
      </c>
      <c r="G23" s="12"/>
      <c r="H23" s="13">
        <f>SUM($F$6:F23)</f>
        <v>417</v>
      </c>
      <c r="I23" s="14">
        <f t="shared" ref="I23" si="7">SUMIFS(PgCnt,CompFlag,"Yes",ActFDate,"&lt;="&amp;B23)</f>
        <v>171</v>
      </c>
      <c r="J23" s="15">
        <f t="shared" ref="J23" si="8">I23/H23</f>
        <v>0.41007194244604317</v>
      </c>
      <c r="K23" s="42" t="s">
        <v>75</v>
      </c>
    </row>
    <row r="24" spans="1:11" ht="16" customHeight="1" x14ac:dyDescent="0.2">
      <c r="A24" s="11"/>
      <c r="B24" s="17">
        <f t="shared" si="5"/>
        <v>45473.832428238951</v>
      </c>
      <c r="C24" s="18"/>
      <c r="D24" s="1" t="s">
        <v>114</v>
      </c>
      <c r="E24" t="s">
        <v>92</v>
      </c>
      <c r="F24">
        <f>VLOOKUP(E24,info!E:F,2,FALSE)</f>
        <v>25</v>
      </c>
      <c r="G24" s="12"/>
      <c r="H24" s="13">
        <f>SUM($F$6:F24)</f>
        <v>442</v>
      </c>
      <c r="I24" s="14">
        <f t="shared" ref="I24:I39" si="9">SUMIFS(PgCnt,CompFlag,"Yes",ActFDate,"&lt;="&amp;B24)</f>
        <v>171</v>
      </c>
      <c r="J24" s="15">
        <f t="shared" ref="J24:J39" si="10">I24/H24</f>
        <v>0.38687782805429866</v>
      </c>
      <c r="K24" s="42" t="s">
        <v>75</v>
      </c>
    </row>
    <row r="25" spans="1:11" ht="16" customHeight="1" x14ac:dyDescent="0.2">
      <c r="A25" s="11"/>
      <c r="B25" s="17">
        <f t="shared" si="5"/>
        <v>45474.844840961996</v>
      </c>
      <c r="C25" s="18"/>
      <c r="D25" s="1" t="s">
        <v>114</v>
      </c>
      <c r="E25" t="s">
        <v>93</v>
      </c>
      <c r="F25">
        <f>VLOOKUP(E25,info!E:F,2,FALSE)</f>
        <v>15</v>
      </c>
      <c r="G25" s="12"/>
      <c r="H25" s="13">
        <f>SUM($F$6:F25)</f>
        <v>457</v>
      </c>
      <c r="I25" s="14">
        <f t="shared" si="9"/>
        <v>171</v>
      </c>
      <c r="J25" s="15">
        <f t="shared" si="10"/>
        <v>0.37417943107221008</v>
      </c>
      <c r="K25" s="42" t="s">
        <v>75</v>
      </c>
    </row>
    <row r="26" spans="1:11" ht="16" customHeight="1" x14ac:dyDescent="0.2">
      <c r="A26" s="11"/>
      <c r="B26" s="17">
        <f t="shared" si="5"/>
        <v>45476.127230411184</v>
      </c>
      <c r="C26" s="18"/>
      <c r="D26" s="1" t="s">
        <v>114</v>
      </c>
      <c r="E26" t="s">
        <v>94</v>
      </c>
      <c r="F26">
        <f>VLOOKUP(E26,info!E:F,2,FALSE)</f>
        <v>19</v>
      </c>
      <c r="G26" s="12"/>
      <c r="H26" s="13">
        <f>SUM($F$6:F26)</f>
        <v>476</v>
      </c>
      <c r="I26" s="14">
        <f t="shared" si="9"/>
        <v>171</v>
      </c>
      <c r="J26" s="15">
        <f t="shared" si="10"/>
        <v>0.3592436974789916</v>
      </c>
      <c r="K26" s="42" t="s">
        <v>75</v>
      </c>
    </row>
    <row r="27" spans="1:11" ht="16" customHeight="1" x14ac:dyDescent="0.2">
      <c r="A27" s="11"/>
      <c r="B27" s="17">
        <f t="shared" si="5"/>
        <v>45477.004654771154</v>
      </c>
      <c r="C27" s="18"/>
      <c r="D27" s="1" t="s">
        <v>114</v>
      </c>
      <c r="E27" t="s">
        <v>95</v>
      </c>
      <c r="F27">
        <f>VLOOKUP(E27,info!E:F,2,FALSE)</f>
        <v>13</v>
      </c>
      <c r="G27" s="12"/>
      <c r="H27" s="13">
        <f>SUM($F$6:F27)</f>
        <v>489</v>
      </c>
      <c r="I27" s="14">
        <f t="shared" si="9"/>
        <v>171</v>
      </c>
      <c r="J27" s="15">
        <f t="shared" si="10"/>
        <v>0.34969325153374231</v>
      </c>
      <c r="K27" s="42" t="s">
        <v>75</v>
      </c>
    </row>
    <row r="28" spans="1:11" ht="16" customHeight="1" x14ac:dyDescent="0.2">
      <c r="A28" s="11"/>
      <c r="B28" s="17">
        <f t="shared" si="5"/>
        <v>45479.231962761842</v>
      </c>
      <c r="C28" s="18"/>
      <c r="D28" s="1" t="s">
        <v>114</v>
      </c>
      <c r="E28" t="s">
        <v>52</v>
      </c>
      <c r="F28">
        <f>VLOOKUP(E28,info!E:F,2,FALSE)</f>
        <v>33</v>
      </c>
      <c r="G28" s="12"/>
      <c r="H28" s="13">
        <f>SUM($F$6:F28)</f>
        <v>522</v>
      </c>
      <c r="I28" s="14">
        <f t="shared" si="9"/>
        <v>171</v>
      </c>
      <c r="J28" s="15">
        <f t="shared" si="10"/>
        <v>0.32758620689655171</v>
      </c>
      <c r="K28" s="42" t="s">
        <v>76</v>
      </c>
    </row>
    <row r="29" spans="1:11" ht="16" customHeight="1" x14ac:dyDescent="0.2">
      <c r="A29" s="11"/>
      <c r="B29" s="17">
        <f t="shared" si="5"/>
        <v>45481.324282389462</v>
      </c>
      <c r="C29" s="18"/>
      <c r="D29" s="1" t="s">
        <v>114</v>
      </c>
      <c r="E29" s="45" t="s">
        <v>118</v>
      </c>
      <c r="F29">
        <f>VLOOKUP(E29,info!E:F,2,FALSE)</f>
        <v>31</v>
      </c>
      <c r="G29" s="12"/>
      <c r="H29" s="13">
        <f>SUM($F$6:F29)</f>
        <v>553</v>
      </c>
      <c r="I29" s="14">
        <f t="shared" si="9"/>
        <v>171</v>
      </c>
      <c r="J29" s="15">
        <f t="shared" si="10"/>
        <v>0.3092224231464738</v>
      </c>
      <c r="K29" s="42" t="s">
        <v>76</v>
      </c>
    </row>
    <row r="30" spans="1:11" ht="16" customHeight="1" x14ac:dyDescent="0.2">
      <c r="A30" s="11"/>
      <c r="B30" s="17">
        <f t="shared" si="5"/>
        <v>45483.281613654006</v>
      </c>
      <c r="C30" s="18"/>
      <c r="D30" s="1" t="s">
        <v>114</v>
      </c>
      <c r="E30" s="45" t="s">
        <v>119</v>
      </c>
      <c r="F30">
        <f>VLOOKUP(E30,info!E:F,2,FALSE)</f>
        <v>29</v>
      </c>
      <c r="G30" s="12"/>
      <c r="H30" s="13">
        <f>SUM($F$6:F30)</f>
        <v>582</v>
      </c>
      <c r="I30" s="14">
        <f t="shared" si="9"/>
        <v>171</v>
      </c>
      <c r="J30" s="15">
        <f t="shared" si="10"/>
        <v>0.29381443298969073</v>
      </c>
      <c r="K30" s="42" t="s">
        <v>76</v>
      </c>
    </row>
    <row r="31" spans="1:11" ht="16" customHeight="1" x14ac:dyDescent="0.2">
      <c r="A31" s="11"/>
      <c r="B31" s="17">
        <f t="shared" si="5"/>
        <v>45484.901474010869</v>
      </c>
      <c r="C31" s="18"/>
      <c r="D31" s="1" t="s">
        <v>114</v>
      </c>
      <c r="E31" s="45" t="s">
        <v>120</v>
      </c>
      <c r="F31">
        <f>VLOOKUP(E31,info!E:F,2,FALSE)</f>
        <v>24</v>
      </c>
      <c r="G31" s="12"/>
      <c r="H31" s="13">
        <f>SUM($F$6:F31)</f>
        <v>606</v>
      </c>
      <c r="I31" s="14">
        <f t="shared" si="9"/>
        <v>171</v>
      </c>
      <c r="J31" s="15">
        <f t="shared" si="10"/>
        <v>0.28217821782178215</v>
      </c>
      <c r="K31" s="42" t="s">
        <v>76</v>
      </c>
    </row>
    <row r="32" spans="1:11" ht="16" customHeight="1" x14ac:dyDescent="0.2">
      <c r="A32" s="11"/>
      <c r="B32" s="17">
        <f t="shared" si="5"/>
        <v>45487.196276183095</v>
      </c>
      <c r="C32" s="18"/>
      <c r="D32" s="1" t="s">
        <v>114</v>
      </c>
      <c r="E32" s="45" t="s">
        <v>121</v>
      </c>
      <c r="F32">
        <f>VLOOKUP(E32,info!E:F,2,FALSE)</f>
        <v>34</v>
      </c>
      <c r="G32" s="12"/>
      <c r="H32" s="13">
        <f>SUM($F$6:F32)</f>
        <v>640</v>
      </c>
      <c r="I32" s="14">
        <f t="shared" si="9"/>
        <v>171</v>
      </c>
      <c r="J32" s="15">
        <f t="shared" si="10"/>
        <v>0.26718750000000002</v>
      </c>
      <c r="K32" s="42" t="s">
        <v>76</v>
      </c>
    </row>
    <row r="33" spans="1:11" ht="16" customHeight="1" x14ac:dyDescent="0.2">
      <c r="A33" s="11"/>
      <c r="B33" s="17">
        <f t="shared" si="5"/>
        <v>45488.613653995351</v>
      </c>
      <c r="C33" s="18"/>
      <c r="D33" s="1" t="s">
        <v>114</v>
      </c>
      <c r="E33" t="s">
        <v>53</v>
      </c>
      <c r="F33">
        <f>VLOOKUP(E33,info!E:F,2,FALSE)</f>
        <v>21</v>
      </c>
      <c r="G33" s="12"/>
      <c r="H33" s="13">
        <f>SUM($F$6:F33)</f>
        <v>661</v>
      </c>
      <c r="I33" s="14">
        <f t="shared" si="9"/>
        <v>171</v>
      </c>
      <c r="J33" s="15">
        <f t="shared" si="10"/>
        <v>0.25869894099848711</v>
      </c>
      <c r="K33" s="42" t="s">
        <v>76</v>
      </c>
    </row>
    <row r="34" spans="1:11" ht="16" customHeight="1" x14ac:dyDescent="0.2">
      <c r="A34" s="11"/>
      <c r="B34" s="17">
        <f t="shared" si="5"/>
        <v>45491.245927075259</v>
      </c>
      <c r="C34" s="18"/>
      <c r="D34" s="1" t="s">
        <v>114</v>
      </c>
      <c r="E34" s="45" t="s">
        <v>117</v>
      </c>
      <c r="F34">
        <f>VLOOKUP(E34,info!E:F,2,FALSE)</f>
        <v>39</v>
      </c>
      <c r="G34" s="12"/>
      <c r="H34" s="13">
        <f>SUM($F$6:F34)</f>
        <v>700</v>
      </c>
      <c r="I34" s="14">
        <f t="shared" si="9"/>
        <v>171</v>
      </c>
      <c r="J34" s="15">
        <f t="shared" si="10"/>
        <v>0.24428571428571427</v>
      </c>
      <c r="K34" s="42" t="s">
        <v>76</v>
      </c>
    </row>
    <row r="35" spans="1:11" ht="16" customHeight="1" x14ac:dyDescent="0.2">
      <c r="A35" s="11"/>
      <c r="B35" s="17">
        <f t="shared" si="5"/>
        <v>45493.068269976735</v>
      </c>
      <c r="C35" s="18"/>
      <c r="D35" s="1" t="s">
        <v>114</v>
      </c>
      <c r="E35" t="s">
        <v>54</v>
      </c>
      <c r="F35">
        <f>VLOOKUP(E35,info!E:F,2,FALSE)</f>
        <v>27</v>
      </c>
      <c r="G35" s="12"/>
      <c r="H35" s="13">
        <f>SUM($F$6:F35)</f>
        <v>727</v>
      </c>
      <c r="I35" s="14">
        <f t="shared" si="9"/>
        <v>171</v>
      </c>
      <c r="J35" s="15">
        <f t="shared" si="10"/>
        <v>0.23521320495185694</v>
      </c>
      <c r="K35" s="42" t="s">
        <v>76</v>
      </c>
    </row>
    <row r="36" spans="1:11" ht="16" customHeight="1" x14ac:dyDescent="0.2">
      <c r="A36" s="11"/>
      <c r="B36" s="17">
        <f t="shared" si="5"/>
        <v>45493.878200155166</v>
      </c>
      <c r="C36" s="18"/>
      <c r="D36" s="1" t="s">
        <v>114</v>
      </c>
      <c r="E36" t="s">
        <v>73</v>
      </c>
      <c r="F36">
        <f>VLOOKUP(E36,info!E:F,2,FALSE)</f>
        <v>12</v>
      </c>
      <c r="G36" s="12"/>
      <c r="H36" s="13">
        <f>SUM($F$6:F36)</f>
        <v>739</v>
      </c>
      <c r="I36" s="14">
        <f t="shared" si="9"/>
        <v>171</v>
      </c>
      <c r="J36" s="15">
        <f t="shared" si="10"/>
        <v>0.23139377537212449</v>
      </c>
      <c r="K36" s="42" t="s">
        <v>75</v>
      </c>
    </row>
    <row r="37" spans="1:11" ht="16" customHeight="1" x14ac:dyDescent="0.2">
      <c r="A37" s="11"/>
      <c r="B37" s="17">
        <f t="shared" si="5"/>
        <v>45494.485647788992</v>
      </c>
      <c r="C37" s="18"/>
      <c r="D37" s="1" t="s">
        <v>114</v>
      </c>
      <c r="E37" t="s">
        <v>99</v>
      </c>
      <c r="F37">
        <f>VLOOKUP(E37,info!E:F,2,FALSE)</f>
        <v>9</v>
      </c>
      <c r="G37" s="12"/>
      <c r="H37" s="13">
        <f>SUM($F$6:F37)</f>
        <v>748</v>
      </c>
      <c r="I37" s="14">
        <f t="shared" si="9"/>
        <v>171</v>
      </c>
      <c r="J37" s="15">
        <f t="shared" si="10"/>
        <v>0.2286096256684492</v>
      </c>
      <c r="K37" s="42" t="s">
        <v>76</v>
      </c>
    </row>
    <row r="38" spans="1:11" ht="16" customHeight="1" x14ac:dyDescent="0.2">
      <c r="A38" s="11"/>
      <c r="B38" s="17">
        <f t="shared" si="5"/>
        <v>45497.995345228868</v>
      </c>
      <c r="C38" s="18"/>
      <c r="D38" s="1" t="s">
        <v>114</v>
      </c>
      <c r="E38" t="s">
        <v>123</v>
      </c>
      <c r="F38">
        <f>VLOOKUP(E38,info!E:F,2,FALSE)</f>
        <v>52</v>
      </c>
      <c r="G38" s="12"/>
      <c r="H38" s="13">
        <f>SUM($F$6:F38)</f>
        <v>800</v>
      </c>
      <c r="I38" s="14">
        <f t="shared" si="9"/>
        <v>171</v>
      </c>
      <c r="J38" s="15">
        <f t="shared" si="10"/>
        <v>0.21375</v>
      </c>
      <c r="K38" s="42" t="s">
        <v>76</v>
      </c>
    </row>
    <row r="39" spans="1:11" ht="16" customHeight="1" x14ac:dyDescent="0.2">
      <c r="A39" s="11"/>
      <c r="B39" s="17">
        <f t="shared" si="5"/>
        <v>45499.142746314981</v>
      </c>
      <c r="C39" s="18"/>
      <c r="D39" s="1" t="s">
        <v>114</v>
      </c>
      <c r="E39" t="s">
        <v>109</v>
      </c>
      <c r="F39">
        <f>VLOOKUP(E39,info!E:F,2,FALSE)</f>
        <v>17</v>
      </c>
      <c r="G39" s="12"/>
      <c r="H39" s="13">
        <f>SUM($F$6:F39)</f>
        <v>817</v>
      </c>
      <c r="I39" s="14">
        <f t="shared" si="9"/>
        <v>171</v>
      </c>
      <c r="J39" s="15">
        <f t="shared" si="10"/>
        <v>0.20930232558139536</v>
      </c>
      <c r="K39" s="42" t="s">
        <v>75</v>
      </c>
    </row>
    <row r="40" spans="1:11" ht="16" customHeight="1" x14ac:dyDescent="0.2">
      <c r="A40" s="31"/>
      <c r="B40" s="43">
        <f t="shared" si="5"/>
        <v>45499.142746314981</v>
      </c>
      <c r="C40" s="37"/>
      <c r="D40" s="32"/>
      <c r="E40" s="33" t="s">
        <v>43</v>
      </c>
      <c r="F40" s="34"/>
      <c r="G40" s="35"/>
      <c r="H40" s="38">
        <f>SUM($F$6:F40)</f>
        <v>817</v>
      </c>
      <c r="I40" s="39">
        <f t="shared" si="6"/>
        <v>171</v>
      </c>
      <c r="J40" s="40">
        <f t="shared" si="0"/>
        <v>0.20930232558139536</v>
      </c>
      <c r="K40" s="42"/>
    </row>
    <row r="41" spans="1:11" ht="16" customHeight="1" x14ac:dyDescent="0.2">
      <c r="A41" s="11"/>
      <c r="B41" s="17">
        <f t="shared" si="5"/>
        <v>45499.952676493413</v>
      </c>
      <c r="C41" s="18"/>
      <c r="D41" s="1" t="s">
        <v>115</v>
      </c>
      <c r="E41" t="s">
        <v>110</v>
      </c>
      <c r="F41">
        <f>VLOOKUP(E41,info!E:F,2,FALSE)</f>
        <v>12</v>
      </c>
      <c r="G41" s="12"/>
      <c r="H41" s="13">
        <f>SUM($F$6:F41)</f>
        <v>829</v>
      </c>
      <c r="I41" s="14">
        <f t="shared" ref="I41:I55" si="11">SUMIFS(PgCnt,CompFlag,"Yes",ActFDate,"&lt;="&amp;B41)</f>
        <v>171</v>
      </c>
      <c r="J41" s="15">
        <f t="shared" ref="J41:J55" si="12">I41/H41</f>
        <v>0.20627261761158022</v>
      </c>
      <c r="K41" s="42" t="s">
        <v>76</v>
      </c>
    </row>
    <row r="42" spans="1:11" ht="16" customHeight="1" x14ac:dyDescent="0.2">
      <c r="A42" s="11"/>
      <c r="B42" s="17">
        <f t="shared" si="5"/>
        <v>45501.572536850275</v>
      </c>
      <c r="C42" s="18"/>
      <c r="D42" s="1" t="s">
        <v>115</v>
      </c>
      <c r="E42" t="s">
        <v>111</v>
      </c>
      <c r="F42">
        <f>VLOOKUP(E42,info!E:F,2,FALSE)</f>
        <v>24</v>
      </c>
      <c r="G42" s="12"/>
      <c r="H42" s="13">
        <f>SUM($F$6:F42)</f>
        <v>853</v>
      </c>
      <c r="I42" s="14">
        <f t="shared" si="11"/>
        <v>171</v>
      </c>
      <c r="J42" s="15">
        <f t="shared" si="12"/>
        <v>0.20046893317702227</v>
      </c>
      <c r="K42" s="42" t="s">
        <v>76</v>
      </c>
    </row>
    <row r="43" spans="1:11" ht="16" customHeight="1" x14ac:dyDescent="0.2">
      <c r="A43" s="11"/>
      <c r="B43" s="17">
        <f t="shared" si="5"/>
        <v>45502.854926299464</v>
      </c>
      <c r="C43" s="18"/>
      <c r="D43" s="1" t="s">
        <v>115</v>
      </c>
      <c r="E43" t="s">
        <v>55</v>
      </c>
      <c r="F43">
        <f>VLOOKUP(E43,info!E:F,2,FALSE)</f>
        <v>19</v>
      </c>
      <c r="G43" s="12"/>
      <c r="H43" s="13">
        <f>SUM($F$6:F43)</f>
        <v>872</v>
      </c>
      <c r="I43" s="14">
        <f t="shared" si="11"/>
        <v>171</v>
      </c>
      <c r="J43" s="15">
        <f t="shared" si="12"/>
        <v>0.19610091743119265</v>
      </c>
      <c r="K43" s="42" t="s">
        <v>76</v>
      </c>
    </row>
    <row r="44" spans="1:11" ht="16" customHeight="1" x14ac:dyDescent="0.2">
      <c r="A44" s="11"/>
      <c r="B44" s="17">
        <f t="shared" si="5"/>
        <v>45504.74476338247</v>
      </c>
      <c r="C44" s="18"/>
      <c r="D44" s="1" t="s">
        <v>115</v>
      </c>
      <c r="E44" t="s">
        <v>56</v>
      </c>
      <c r="F44">
        <f>VLOOKUP(E44,info!E:F,2,FALSE)</f>
        <v>28</v>
      </c>
      <c r="G44" s="12"/>
      <c r="H44" s="13">
        <f>SUM($F$6:F44)</f>
        <v>900</v>
      </c>
      <c r="I44" s="14">
        <f t="shared" si="11"/>
        <v>171</v>
      </c>
      <c r="J44" s="15">
        <f t="shared" si="12"/>
        <v>0.19</v>
      </c>
      <c r="K44" s="42" t="s">
        <v>76</v>
      </c>
    </row>
    <row r="45" spans="1:11" ht="16" customHeight="1" x14ac:dyDescent="0.2">
      <c r="A45" s="11"/>
      <c r="B45" s="17">
        <f t="shared" si="5"/>
        <v>45506.027152831659</v>
      </c>
      <c r="C45" s="18"/>
      <c r="D45" s="1" t="s">
        <v>115</v>
      </c>
      <c r="E45" t="s">
        <v>57</v>
      </c>
      <c r="F45">
        <f>VLOOKUP(E45,info!E:F,2,FALSE)</f>
        <v>19</v>
      </c>
      <c r="G45" s="12"/>
      <c r="H45" s="13">
        <f>SUM($F$6:F45)</f>
        <v>919</v>
      </c>
      <c r="I45" s="14">
        <f t="shared" si="11"/>
        <v>171</v>
      </c>
      <c r="J45" s="15">
        <f t="shared" si="12"/>
        <v>0.18607181719260066</v>
      </c>
      <c r="K45" s="42" t="s">
        <v>76</v>
      </c>
    </row>
    <row r="46" spans="1:11" ht="16" customHeight="1" x14ac:dyDescent="0.2">
      <c r="A46" s="11"/>
      <c r="B46" s="17">
        <f t="shared" si="5"/>
        <v>45506.83708301009</v>
      </c>
      <c r="C46" s="18"/>
      <c r="D46" s="1" t="s">
        <v>115</v>
      </c>
      <c r="E46" t="s">
        <v>58</v>
      </c>
      <c r="F46">
        <f>VLOOKUP(E46,info!E:F,2,FALSE)</f>
        <v>12</v>
      </c>
      <c r="G46" s="12"/>
      <c r="H46" s="13">
        <f>SUM($F$6:F46)</f>
        <v>931</v>
      </c>
      <c r="I46" s="14">
        <f t="shared" si="11"/>
        <v>171</v>
      </c>
      <c r="J46" s="15">
        <f t="shared" si="12"/>
        <v>0.18367346938775511</v>
      </c>
      <c r="K46" s="42" t="s">
        <v>76</v>
      </c>
    </row>
    <row r="47" spans="1:11" ht="16" customHeight="1" x14ac:dyDescent="0.2">
      <c r="A47" s="11"/>
      <c r="B47" s="17">
        <f t="shared" si="5"/>
        <v>45507.714507370059</v>
      </c>
      <c r="C47" s="18"/>
      <c r="D47" s="1" t="s">
        <v>115</v>
      </c>
      <c r="E47" t="s">
        <v>59</v>
      </c>
      <c r="F47">
        <f>VLOOKUP(E47,info!E:F,2,FALSE)</f>
        <v>13</v>
      </c>
      <c r="G47" s="12"/>
      <c r="H47" s="13">
        <f>SUM($F$6:F47)</f>
        <v>944</v>
      </c>
      <c r="I47" s="14">
        <f t="shared" si="11"/>
        <v>171</v>
      </c>
      <c r="J47" s="15">
        <f t="shared" si="12"/>
        <v>0.18114406779661016</v>
      </c>
      <c r="K47" s="42" t="s">
        <v>76</v>
      </c>
    </row>
    <row r="48" spans="1:11" ht="16" customHeight="1" x14ac:dyDescent="0.2">
      <c r="A48" s="11"/>
      <c r="B48" s="17">
        <f t="shared" si="5"/>
        <v>45509.199379363854</v>
      </c>
      <c r="C48" s="18"/>
      <c r="D48" s="1" t="s">
        <v>115</v>
      </c>
      <c r="E48" t="s">
        <v>60</v>
      </c>
      <c r="F48">
        <f>VLOOKUP(E48,info!E:F,2,FALSE)</f>
        <v>22</v>
      </c>
      <c r="G48" s="12"/>
      <c r="H48" s="13">
        <f>SUM($F$6:F48)</f>
        <v>966</v>
      </c>
      <c r="I48" s="14">
        <f t="shared" si="11"/>
        <v>171</v>
      </c>
      <c r="J48" s="15">
        <f t="shared" si="12"/>
        <v>0.17701863354037267</v>
      </c>
      <c r="K48" s="42" t="s">
        <v>76</v>
      </c>
    </row>
    <row r="49" spans="1:11" ht="16" customHeight="1" x14ac:dyDescent="0.2">
      <c r="A49" s="11"/>
      <c r="B49" s="17">
        <f t="shared" si="5"/>
        <v>45509.874321179217</v>
      </c>
      <c r="C49" s="18"/>
      <c r="D49" s="1" t="s">
        <v>115</v>
      </c>
      <c r="E49" t="s">
        <v>61</v>
      </c>
      <c r="F49">
        <f>VLOOKUP(E49,info!E:F,2,FALSE)</f>
        <v>10</v>
      </c>
      <c r="G49" s="12"/>
      <c r="H49" s="13">
        <f>SUM($F$6:F49)</f>
        <v>976</v>
      </c>
      <c r="I49" s="14">
        <f t="shared" si="11"/>
        <v>171</v>
      </c>
      <c r="J49" s="15">
        <f t="shared" si="12"/>
        <v>0.17520491803278687</v>
      </c>
      <c r="K49" s="42" t="s">
        <v>76</v>
      </c>
    </row>
    <row r="50" spans="1:11" ht="16" customHeight="1" x14ac:dyDescent="0.2">
      <c r="A50" s="11"/>
      <c r="B50" s="17">
        <f t="shared" si="5"/>
        <v>45510.616757176111</v>
      </c>
      <c r="C50" s="18"/>
      <c r="D50" s="1" t="s">
        <v>115</v>
      </c>
      <c r="E50" t="s">
        <v>62</v>
      </c>
      <c r="F50">
        <f>VLOOKUP(E50,info!E:F,2,FALSE)</f>
        <v>11</v>
      </c>
      <c r="G50" s="12"/>
      <c r="H50" s="13">
        <f>SUM($F$6:F50)</f>
        <v>987</v>
      </c>
      <c r="I50" s="14">
        <f t="shared" si="11"/>
        <v>171</v>
      </c>
      <c r="J50" s="15">
        <f t="shared" si="12"/>
        <v>0.17325227963525835</v>
      </c>
      <c r="K50" s="42" t="s">
        <v>76</v>
      </c>
    </row>
    <row r="51" spans="1:11" ht="16" customHeight="1" x14ac:dyDescent="0.2">
      <c r="A51" s="11"/>
      <c r="B51" s="17">
        <f t="shared" si="5"/>
        <v>45512.439100077587</v>
      </c>
      <c r="C51" s="18"/>
      <c r="D51" s="1" t="s">
        <v>115</v>
      </c>
      <c r="E51" t="s">
        <v>98</v>
      </c>
      <c r="F51">
        <f>VLOOKUP(E51,info!E:F,2,FALSE)</f>
        <v>27</v>
      </c>
      <c r="G51" s="12"/>
      <c r="H51" s="13">
        <f>SUM($F$6:F51)</f>
        <v>1014</v>
      </c>
      <c r="I51" s="14">
        <f t="shared" si="11"/>
        <v>171</v>
      </c>
      <c r="J51" s="15">
        <f t="shared" si="12"/>
        <v>0.16863905325443787</v>
      </c>
      <c r="K51" s="42" t="s">
        <v>76</v>
      </c>
    </row>
    <row r="52" spans="1:11" ht="16" customHeight="1" x14ac:dyDescent="0.2">
      <c r="A52" s="11"/>
      <c r="B52" s="17">
        <f t="shared" si="5"/>
        <v>45513.519006982162</v>
      </c>
      <c r="C52" s="18"/>
      <c r="D52" s="1" t="s">
        <v>115</v>
      </c>
      <c r="E52" t="s">
        <v>63</v>
      </c>
      <c r="F52">
        <f>VLOOKUP(E52,info!E:F,2,FALSE)</f>
        <v>16</v>
      </c>
      <c r="G52" s="12"/>
      <c r="H52" s="13">
        <f>SUM($F$6:F52)</f>
        <v>1030</v>
      </c>
      <c r="I52" s="14">
        <f t="shared" si="11"/>
        <v>171</v>
      </c>
      <c r="J52" s="15">
        <f t="shared" si="12"/>
        <v>0.16601941747572815</v>
      </c>
      <c r="K52" s="42" t="s">
        <v>76</v>
      </c>
    </row>
    <row r="53" spans="1:11" ht="16" customHeight="1" x14ac:dyDescent="0.2">
      <c r="A53" s="11"/>
      <c r="B53" s="17">
        <f t="shared" si="5"/>
        <v>45513.923972071381</v>
      </c>
      <c r="C53" s="18"/>
      <c r="D53" s="1" t="s">
        <v>115</v>
      </c>
      <c r="E53" t="s">
        <v>64</v>
      </c>
      <c r="F53">
        <f>VLOOKUP(E53,info!E:F,2,FALSE)</f>
        <v>6</v>
      </c>
      <c r="G53" s="12"/>
      <c r="H53" s="13">
        <f>SUM($F$6:F53)</f>
        <v>1036</v>
      </c>
      <c r="I53" s="14">
        <f t="shared" si="11"/>
        <v>171</v>
      </c>
      <c r="J53" s="15">
        <f t="shared" si="12"/>
        <v>0.16505791505791506</v>
      </c>
      <c r="K53" s="42" t="s">
        <v>76</v>
      </c>
    </row>
    <row r="54" spans="1:11" ht="16" customHeight="1" x14ac:dyDescent="0.2">
      <c r="A54" s="11"/>
      <c r="B54" s="17">
        <f t="shared" si="5"/>
        <v>45514.531419705207</v>
      </c>
      <c r="C54" s="18"/>
      <c r="D54" s="1" t="s">
        <v>115</v>
      </c>
      <c r="E54" t="s">
        <v>65</v>
      </c>
      <c r="F54">
        <f>VLOOKUP(E54,info!E:F,2,FALSE)</f>
        <v>9</v>
      </c>
      <c r="G54" s="12"/>
      <c r="H54" s="13">
        <f>SUM($F$6:F54)</f>
        <v>1045</v>
      </c>
      <c r="I54" s="14">
        <f t="shared" si="11"/>
        <v>171</v>
      </c>
      <c r="J54" s="15">
        <f t="shared" si="12"/>
        <v>0.16363636363636364</v>
      </c>
      <c r="K54" s="42" t="s">
        <v>76</v>
      </c>
    </row>
    <row r="55" spans="1:11" ht="16" customHeight="1" x14ac:dyDescent="0.2">
      <c r="A55" s="11"/>
      <c r="B55" s="17">
        <f t="shared" si="5"/>
        <v>45515.67882079132</v>
      </c>
      <c r="C55" s="18"/>
      <c r="D55" s="1" t="s">
        <v>115</v>
      </c>
      <c r="E55" t="s">
        <v>66</v>
      </c>
      <c r="F55">
        <f>VLOOKUP(E55,info!E:F,2,FALSE)</f>
        <v>17</v>
      </c>
      <c r="G55" s="12"/>
      <c r="H55" s="13">
        <f>SUM($F$6:F55)</f>
        <v>1062</v>
      </c>
      <c r="I55" s="14">
        <f t="shared" si="11"/>
        <v>171</v>
      </c>
      <c r="J55" s="15">
        <f t="shared" si="12"/>
        <v>0.16101694915254236</v>
      </c>
      <c r="K55" s="42" t="s">
        <v>76</v>
      </c>
    </row>
    <row r="56" spans="1:11" ht="16" customHeight="1" x14ac:dyDescent="0.2">
      <c r="A56" s="11"/>
      <c r="B56" s="17">
        <f t="shared" si="5"/>
        <v>45516.758727695895</v>
      </c>
      <c r="C56" s="18"/>
      <c r="D56" s="1" t="s">
        <v>115</v>
      </c>
      <c r="E56" t="s">
        <v>112</v>
      </c>
      <c r="F56">
        <f>VLOOKUP(E56,info!E:F,2,FALSE)</f>
        <v>16</v>
      </c>
      <c r="G56" s="12"/>
      <c r="H56" s="13">
        <f>SUM($F$6:F56)</f>
        <v>1078</v>
      </c>
      <c r="I56" s="14">
        <f t="shared" ref="I56:I58" si="13">SUMIFS(PgCnt,CompFlag,"Yes",ActFDate,"&lt;="&amp;B56)</f>
        <v>171</v>
      </c>
      <c r="J56" s="15">
        <f t="shared" ref="J56:J58" si="14">I56/H56</f>
        <v>0.15862708719851576</v>
      </c>
      <c r="K56" s="42" t="s">
        <v>75</v>
      </c>
    </row>
    <row r="57" spans="1:11" ht="16" customHeight="1" x14ac:dyDescent="0.2">
      <c r="A57" s="11"/>
      <c r="B57" s="17">
        <f t="shared" si="5"/>
        <v>45518.716058960439</v>
      </c>
      <c r="C57" s="18"/>
      <c r="D57" s="1" t="s">
        <v>115</v>
      </c>
      <c r="E57" t="s">
        <v>68</v>
      </c>
      <c r="F57">
        <f>VLOOKUP(E57,info!E:F,2,FALSE)</f>
        <v>29</v>
      </c>
      <c r="G57" s="12"/>
      <c r="H57" s="13">
        <f>SUM($F$6:F57)</f>
        <v>1107</v>
      </c>
      <c r="I57" s="14">
        <f t="shared" si="13"/>
        <v>171</v>
      </c>
      <c r="J57" s="15">
        <f t="shared" si="14"/>
        <v>0.15447154471544716</v>
      </c>
      <c r="K57" s="42" t="s">
        <v>76</v>
      </c>
    </row>
    <row r="58" spans="1:11" ht="16" customHeight="1" x14ac:dyDescent="0.2">
      <c r="A58" s="11"/>
      <c r="B58" s="17">
        <f t="shared" si="5"/>
        <v>45521.010861132665</v>
      </c>
      <c r="C58" s="18"/>
      <c r="D58" s="1" t="s">
        <v>115</v>
      </c>
      <c r="E58" t="s">
        <v>69</v>
      </c>
      <c r="F58">
        <f>VLOOKUP(E58,info!E:F,2,FALSE)</f>
        <v>34</v>
      </c>
      <c r="G58" s="12"/>
      <c r="H58" s="13">
        <f>SUM($F$6:F58)</f>
        <v>1141</v>
      </c>
      <c r="I58" s="14">
        <f t="shared" si="13"/>
        <v>171</v>
      </c>
      <c r="J58" s="15">
        <f t="shared" si="14"/>
        <v>0.14986853637160386</v>
      </c>
      <c r="K58" s="42" t="s">
        <v>76</v>
      </c>
    </row>
    <row r="59" spans="1:11" ht="16" customHeight="1" x14ac:dyDescent="0.2">
      <c r="A59" s="31"/>
      <c r="B59" s="43">
        <f t="shared" si="5"/>
        <v>45521.010861132665</v>
      </c>
      <c r="C59" s="37"/>
      <c r="D59" s="32"/>
      <c r="E59" s="33" t="s">
        <v>44</v>
      </c>
      <c r="F59" s="34"/>
      <c r="G59" s="35"/>
      <c r="H59" s="38">
        <f>SUM($F$6:F59)</f>
        <v>1141</v>
      </c>
      <c r="I59" s="39">
        <f t="shared" si="6"/>
        <v>171</v>
      </c>
      <c r="J59" s="40">
        <f t="shared" si="0"/>
        <v>0.14986853637160386</v>
      </c>
      <c r="K59" s="42"/>
    </row>
    <row r="60" spans="1:11" ht="16" customHeight="1" x14ac:dyDescent="0.2">
      <c r="A60" s="11"/>
      <c r="B60" s="17">
        <f t="shared" si="5"/>
        <v>45524.453064391004</v>
      </c>
      <c r="C60" s="18"/>
      <c r="D60" t="s">
        <v>116</v>
      </c>
      <c r="E60" t="s">
        <v>96</v>
      </c>
      <c r="F60">
        <f>VLOOKUP(E60,info!E:F,2,FALSE)</f>
        <v>51</v>
      </c>
      <c r="G60" s="12"/>
      <c r="H60" s="13">
        <f>SUM($F$6:F60)</f>
        <v>1192</v>
      </c>
      <c r="I60" s="14">
        <f t="shared" ref="I60:I64" si="15">SUMIFS(PgCnt,CompFlag,"Yes",ActFDate,"&lt;="&amp;B60)</f>
        <v>171</v>
      </c>
      <c r="J60" s="15">
        <f t="shared" ref="J60:J64" si="16">I60/H60</f>
        <v>0.14345637583892618</v>
      </c>
      <c r="K60" s="42" t="s">
        <v>75</v>
      </c>
    </row>
    <row r="61" spans="1:11" ht="16" customHeight="1" x14ac:dyDescent="0.2">
      <c r="A61" s="11"/>
      <c r="B61" s="17">
        <f t="shared" si="5"/>
        <v>45526.27540729248</v>
      </c>
      <c r="C61" s="18"/>
      <c r="D61" t="s">
        <v>116</v>
      </c>
      <c r="E61" t="s">
        <v>97</v>
      </c>
      <c r="F61">
        <f>VLOOKUP(E61,info!E:F,2,FALSE)</f>
        <v>27</v>
      </c>
      <c r="G61" s="12"/>
      <c r="H61" s="13">
        <f>SUM($F$6:F61)</f>
        <v>1219</v>
      </c>
      <c r="I61" s="14">
        <f t="shared" si="15"/>
        <v>171</v>
      </c>
      <c r="J61" s="15">
        <f t="shared" si="16"/>
        <v>0.14027891714520099</v>
      </c>
      <c r="K61" s="42" t="s">
        <v>76</v>
      </c>
    </row>
    <row r="62" spans="1:11" ht="16" customHeight="1" x14ac:dyDescent="0.2">
      <c r="A62" s="11"/>
      <c r="B62" s="17">
        <f t="shared" si="5"/>
        <v>45527.085337470911</v>
      </c>
      <c r="C62" s="18"/>
      <c r="D62" t="s">
        <v>116</v>
      </c>
      <c r="E62" t="s">
        <v>100</v>
      </c>
      <c r="F62">
        <f>VLOOKUP(E62,info!E:F,2,FALSE)</f>
        <v>12</v>
      </c>
      <c r="G62" s="12"/>
      <c r="H62" s="13">
        <f>SUM($F$6:F62)</f>
        <v>1231</v>
      </c>
      <c r="I62" s="14">
        <f t="shared" si="15"/>
        <v>171</v>
      </c>
      <c r="J62" s="15">
        <f t="shared" si="16"/>
        <v>0.13891145410235581</v>
      </c>
      <c r="K62" s="42" t="s">
        <v>75</v>
      </c>
    </row>
    <row r="63" spans="1:11" ht="16" customHeight="1" x14ac:dyDescent="0.2">
      <c r="A63" s="11"/>
      <c r="B63" s="17">
        <f t="shared" si="5"/>
        <v>45530.190069821569</v>
      </c>
      <c r="C63" s="18"/>
      <c r="D63" t="s">
        <v>116</v>
      </c>
      <c r="E63" t="s">
        <v>122</v>
      </c>
      <c r="F63">
        <f>VLOOKUP(E63,info!E:F,2,FALSE)</f>
        <v>46</v>
      </c>
      <c r="G63" s="12"/>
      <c r="H63" s="13">
        <f>SUM($F$6:F63)</f>
        <v>1277</v>
      </c>
      <c r="I63" s="14">
        <f t="shared" si="15"/>
        <v>171</v>
      </c>
      <c r="J63" s="15">
        <f t="shared" si="16"/>
        <v>0.13390759592795615</v>
      </c>
      <c r="K63" s="42" t="s">
        <v>76</v>
      </c>
    </row>
    <row r="64" spans="1:11" ht="16" customHeight="1" x14ac:dyDescent="0.2">
      <c r="A64" s="11"/>
      <c r="B64" s="17">
        <f t="shared" si="5"/>
        <v>45531</v>
      </c>
      <c r="C64" s="18"/>
      <c r="D64" t="s">
        <v>116</v>
      </c>
      <c r="E64" t="s">
        <v>113</v>
      </c>
      <c r="F64">
        <f>VLOOKUP(E64,info!E:F,2,FALSE)</f>
        <v>12</v>
      </c>
      <c r="G64" s="12"/>
      <c r="H64" s="13">
        <f>SUM($F$6:F64)</f>
        <v>1289</v>
      </c>
      <c r="I64" s="14">
        <f t="shared" si="15"/>
        <v>171</v>
      </c>
      <c r="J64" s="15">
        <f t="shared" si="16"/>
        <v>0.13266097750193948</v>
      </c>
      <c r="K64" s="42" t="s">
        <v>76</v>
      </c>
    </row>
    <row r="65" spans="1:11" ht="16" customHeight="1" x14ac:dyDescent="0.2">
      <c r="A65" s="31"/>
      <c r="B65" s="43">
        <f t="shared" si="5"/>
        <v>45531</v>
      </c>
      <c r="C65" s="37"/>
      <c r="D65" s="32"/>
      <c r="E65" s="33" t="s">
        <v>45</v>
      </c>
      <c r="F65" s="34"/>
      <c r="G65" s="35"/>
      <c r="H65" s="38">
        <f>SUM($F$6:F65)</f>
        <v>1289</v>
      </c>
      <c r="I65" s="39">
        <f t="shared" si="6"/>
        <v>171</v>
      </c>
      <c r="J65" s="40">
        <f t="shared" si="0"/>
        <v>0.13266097750193948</v>
      </c>
      <c r="K65" s="42"/>
    </row>
    <row r="66" spans="1:11" ht="16" customHeight="1" x14ac:dyDescent="0.2"/>
    <row r="67" spans="1:11" x14ac:dyDescent="0.2">
      <c r="B67" s="17"/>
      <c r="C67" s="17"/>
      <c r="D67" s="25"/>
    </row>
    <row r="68" spans="1:11" x14ac:dyDescent="0.2">
      <c r="B68" s="17">
        <f>B70-2</f>
        <v>45547</v>
      </c>
      <c r="C68" s="17"/>
      <c r="D68" s="19" t="s">
        <v>48</v>
      </c>
    </row>
    <row r="69" spans="1:11" x14ac:dyDescent="0.2">
      <c r="B69" s="17"/>
      <c r="C69" s="17"/>
      <c r="D69" s="20"/>
    </row>
    <row r="70" spans="1:11" x14ac:dyDescent="0.2">
      <c r="B70" s="17">
        <f>B73-14</f>
        <v>45549</v>
      </c>
      <c r="C70" s="17"/>
      <c r="D70" s="19" t="s">
        <v>13</v>
      </c>
    </row>
    <row r="71" spans="1:11" x14ac:dyDescent="0.2">
      <c r="B71" s="17"/>
      <c r="C71" s="17"/>
      <c r="D71" s="20" t="s">
        <v>11</v>
      </c>
    </row>
    <row r="72" spans="1:11" x14ac:dyDescent="0.2">
      <c r="B72" s="17"/>
      <c r="C72" s="17"/>
      <c r="D72" s="21"/>
    </row>
    <row r="73" spans="1:11" x14ac:dyDescent="0.2">
      <c r="B73" s="17">
        <f>B75-7</f>
        <v>45563</v>
      </c>
      <c r="C73" s="17"/>
      <c r="D73" s="19" t="s">
        <v>78</v>
      </c>
    </row>
    <row r="74" spans="1:11" x14ac:dyDescent="0.2">
      <c r="B74" s="17"/>
      <c r="C74" s="17"/>
      <c r="D74" s="20"/>
    </row>
    <row r="75" spans="1:11" x14ac:dyDescent="0.2">
      <c r="B75" s="17">
        <f>B77-3</f>
        <v>45570</v>
      </c>
      <c r="C75" s="17"/>
      <c r="D75" s="19" t="s">
        <v>77</v>
      </c>
    </row>
    <row r="76" spans="1:11" x14ac:dyDescent="0.2">
      <c r="B76" s="17"/>
      <c r="C76" s="17"/>
      <c r="D76" s="20"/>
    </row>
    <row r="77" spans="1:11" x14ac:dyDescent="0.2">
      <c r="B77" s="17">
        <f>B79-15</f>
        <v>45573</v>
      </c>
      <c r="C77" s="17"/>
      <c r="D77" s="22" t="s">
        <v>50</v>
      </c>
    </row>
    <row r="78" spans="1:11" x14ac:dyDescent="0.2">
      <c r="B78" s="17"/>
      <c r="C78" s="17"/>
      <c r="D78" s="22"/>
    </row>
    <row r="79" spans="1:11" x14ac:dyDescent="0.2">
      <c r="B79" s="17">
        <f>B81-1</f>
        <v>45588</v>
      </c>
      <c r="C79" s="17"/>
      <c r="D79" s="22" t="s">
        <v>49</v>
      </c>
    </row>
    <row r="80" spans="1:11" x14ac:dyDescent="0.2">
      <c r="B80" s="17"/>
      <c r="C80" s="17"/>
      <c r="D80" s="20"/>
    </row>
    <row r="81" spans="2:4" x14ac:dyDescent="0.2">
      <c r="B81" s="24">
        <f>info!B3</f>
        <v>45589</v>
      </c>
      <c r="C81" s="24"/>
      <c r="D81" s="23" t="s">
        <v>14</v>
      </c>
    </row>
    <row r="82" spans="2:4" x14ac:dyDescent="0.2">
      <c r="B82" s="17"/>
      <c r="C82" s="17"/>
      <c r="D82" s="21"/>
    </row>
    <row r="83" spans="2:4" x14ac:dyDescent="0.2">
      <c r="B83" s="17">
        <f>B81+1</f>
        <v>45590</v>
      </c>
      <c r="C83" s="17"/>
      <c r="D83" s="19" t="s">
        <v>71</v>
      </c>
    </row>
  </sheetData>
  <mergeCells count="1">
    <mergeCell ref="M1:N1"/>
  </mergeCells>
  <phoneticPr fontId="17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G6:G65" xr:uid="{00000000-0002-0000-0100-000001000000}">
      <formula1>"No,Yes"</formula1>
    </dataValidation>
  </dataValidations>
  <pageMargins left="0.7" right="0.7" top="0.75" bottom="0.75" header="0.3" footer="0.3"/>
  <pageSetup scale="50" orientation="landscape" r:id="rId1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7:B1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28"/>
  <sheetViews>
    <sheetView zoomScaleNormal="85" workbookViewId="0">
      <selection activeCell="B4" sqref="B4"/>
    </sheetView>
  </sheetViews>
  <sheetFormatPr baseColWidth="10" defaultColWidth="11.5" defaultRowHeight="15" x14ac:dyDescent="0.2"/>
  <cols>
    <col min="5" max="5" width="135.83203125" bestFit="1" customWidth="1"/>
  </cols>
  <sheetData>
    <row r="2" spans="1:8" x14ac:dyDescent="0.2">
      <c r="A2" t="s">
        <v>16</v>
      </c>
      <c r="B2" s="27">
        <v>45444</v>
      </c>
    </row>
    <row r="3" spans="1:8" x14ac:dyDescent="0.2">
      <c r="A3" t="s">
        <v>33</v>
      </c>
      <c r="B3" s="27">
        <v>45589</v>
      </c>
    </row>
    <row r="4" spans="1:8" x14ac:dyDescent="0.2">
      <c r="A4" t="s">
        <v>35</v>
      </c>
      <c r="B4" s="28">
        <f>B3-B2</f>
        <v>145</v>
      </c>
      <c r="F4">
        <f>SUM(F6:F128)</f>
        <v>1289</v>
      </c>
      <c r="H4">
        <f>SUM(H6:H128)</f>
        <v>86.999999999999986</v>
      </c>
    </row>
    <row r="5" spans="1:8" x14ac:dyDescent="0.2">
      <c r="A5" t="s">
        <v>34</v>
      </c>
      <c r="B5" s="29">
        <v>0.6</v>
      </c>
      <c r="D5" t="s">
        <v>51</v>
      </c>
      <c r="E5" t="s">
        <v>72</v>
      </c>
      <c r="F5" t="s">
        <v>32</v>
      </c>
      <c r="G5" t="s">
        <v>37</v>
      </c>
      <c r="H5" t="s">
        <v>15</v>
      </c>
    </row>
    <row r="6" spans="1:8" x14ac:dyDescent="0.2">
      <c r="A6" t="s">
        <v>36</v>
      </c>
      <c r="B6">
        <f>ROUND(B5*B4,0)</f>
        <v>87</v>
      </c>
      <c r="D6" s="45">
        <v>1</v>
      </c>
      <c r="E6" s="45" t="s">
        <v>105</v>
      </c>
      <c r="F6" s="45">
        <v>13</v>
      </c>
      <c r="G6">
        <f>F6/$F$4</f>
        <v>1.0085337470907681E-2</v>
      </c>
      <c r="H6">
        <f t="shared" ref="H6:H61" si="0">G6*$B$6</f>
        <v>0.87742435996896817</v>
      </c>
    </row>
    <row r="7" spans="1:8" x14ac:dyDescent="0.2">
      <c r="D7" s="45">
        <v>1</v>
      </c>
      <c r="E7" s="45" t="s">
        <v>79</v>
      </c>
      <c r="F7" s="45">
        <v>21</v>
      </c>
      <c r="G7">
        <f t="shared" ref="G7:G61" si="1">F7/$F$4</f>
        <v>1.6291698991466253E-2</v>
      </c>
      <c r="H7">
        <f t="shared" si="0"/>
        <v>1.417377812257564</v>
      </c>
    </row>
    <row r="8" spans="1:8" x14ac:dyDescent="0.2">
      <c r="D8" s="45">
        <v>1</v>
      </c>
      <c r="E8" s="45" t="s">
        <v>80</v>
      </c>
      <c r="F8" s="45">
        <v>23</v>
      </c>
      <c r="G8">
        <f t="shared" si="1"/>
        <v>1.7843289371605897E-2</v>
      </c>
      <c r="H8">
        <f t="shared" si="0"/>
        <v>1.5523661753297131</v>
      </c>
    </row>
    <row r="9" spans="1:8" x14ac:dyDescent="0.2">
      <c r="B9" s="27"/>
      <c r="D9" s="45">
        <v>1</v>
      </c>
      <c r="E9" s="45" t="s">
        <v>106</v>
      </c>
      <c r="F9" s="45">
        <v>11</v>
      </c>
      <c r="G9">
        <f t="shared" si="1"/>
        <v>8.5337470907680367E-3</v>
      </c>
      <c r="H9">
        <f t="shared" si="0"/>
        <v>0.74243599689681916</v>
      </c>
    </row>
    <row r="10" spans="1:8" x14ac:dyDescent="0.2">
      <c r="D10" s="45">
        <v>1</v>
      </c>
      <c r="E10" s="45" t="s">
        <v>107</v>
      </c>
      <c r="F10" s="45">
        <v>24</v>
      </c>
      <c r="G10">
        <f t="shared" si="1"/>
        <v>1.8619084561675717E-2</v>
      </c>
      <c r="H10">
        <f t="shared" si="0"/>
        <v>1.6198603568657874</v>
      </c>
    </row>
    <row r="11" spans="1:8" x14ac:dyDescent="0.2">
      <c r="D11" s="45">
        <v>1</v>
      </c>
      <c r="E11" s="45" t="s">
        <v>81</v>
      </c>
      <c r="F11" s="45">
        <v>24</v>
      </c>
      <c r="G11">
        <f t="shared" si="1"/>
        <v>1.8619084561675717E-2</v>
      </c>
      <c r="H11">
        <f t="shared" si="0"/>
        <v>1.6198603568657874</v>
      </c>
    </row>
    <row r="12" spans="1:8" x14ac:dyDescent="0.2">
      <c r="D12" s="45">
        <v>1</v>
      </c>
      <c r="E12" s="45" t="s">
        <v>82</v>
      </c>
      <c r="F12" s="45">
        <v>13</v>
      </c>
      <c r="G12">
        <f t="shared" si="1"/>
        <v>1.0085337470907681E-2</v>
      </c>
      <c r="H12">
        <f t="shared" si="0"/>
        <v>0.87742435996896817</v>
      </c>
    </row>
    <row r="13" spans="1:8" x14ac:dyDescent="0.2">
      <c r="D13" s="45">
        <v>1</v>
      </c>
      <c r="E13" s="45" t="s">
        <v>83</v>
      </c>
      <c r="F13" s="45">
        <v>23</v>
      </c>
      <c r="G13">
        <f t="shared" si="1"/>
        <v>1.7843289371605897E-2</v>
      </c>
      <c r="H13">
        <f t="shared" si="0"/>
        <v>1.5523661753297131</v>
      </c>
    </row>
    <row r="14" spans="1:8" x14ac:dyDescent="0.2">
      <c r="D14" s="45">
        <v>1</v>
      </c>
      <c r="E14" s="45" t="s">
        <v>84</v>
      </c>
      <c r="F14" s="45">
        <v>19</v>
      </c>
      <c r="G14">
        <f t="shared" si="1"/>
        <v>1.4740108611326609E-2</v>
      </c>
      <c r="H14">
        <f t="shared" si="0"/>
        <v>1.2823894491854151</v>
      </c>
    </row>
    <row r="15" spans="1:8" x14ac:dyDescent="0.2">
      <c r="B15" s="27"/>
      <c r="D15" s="45">
        <v>1</v>
      </c>
      <c r="E15" s="45" t="s">
        <v>85</v>
      </c>
      <c r="F15" s="45">
        <v>17</v>
      </c>
      <c r="G15">
        <f t="shared" si="1"/>
        <v>1.3188518231186967E-2</v>
      </c>
      <c r="H15">
        <f t="shared" si="0"/>
        <v>1.1474010861132662</v>
      </c>
    </row>
    <row r="16" spans="1:8" x14ac:dyDescent="0.2">
      <c r="D16" s="45">
        <v>1</v>
      </c>
      <c r="E16" s="45" t="s">
        <v>86</v>
      </c>
      <c r="F16" s="45">
        <v>19</v>
      </c>
      <c r="G16">
        <f t="shared" si="1"/>
        <v>1.4740108611326609E-2</v>
      </c>
      <c r="H16">
        <f t="shared" si="0"/>
        <v>1.2823894491854151</v>
      </c>
    </row>
    <row r="17" spans="4:8" x14ac:dyDescent="0.2">
      <c r="D17" s="45">
        <v>1</v>
      </c>
      <c r="E17" s="45" t="s">
        <v>87</v>
      </c>
      <c r="F17" s="45">
        <v>19</v>
      </c>
      <c r="G17">
        <f t="shared" si="1"/>
        <v>1.4740108611326609E-2</v>
      </c>
      <c r="H17">
        <f t="shared" si="0"/>
        <v>1.2823894491854151</v>
      </c>
    </row>
    <row r="18" spans="4:8" x14ac:dyDescent="0.2">
      <c r="D18" s="45">
        <v>1</v>
      </c>
      <c r="E18" s="45" t="s">
        <v>88</v>
      </c>
      <c r="F18" s="45">
        <v>17</v>
      </c>
      <c r="G18">
        <f t="shared" si="1"/>
        <v>1.3188518231186967E-2</v>
      </c>
      <c r="H18">
        <f t="shared" si="0"/>
        <v>1.1474010861132662</v>
      </c>
    </row>
    <row r="19" spans="4:8" x14ac:dyDescent="0.2">
      <c r="D19" s="45">
        <v>1</v>
      </c>
      <c r="E19" s="45" t="s">
        <v>89</v>
      </c>
      <c r="F19" s="45">
        <v>23</v>
      </c>
      <c r="G19">
        <f t="shared" si="1"/>
        <v>1.7843289371605897E-2</v>
      </c>
      <c r="H19">
        <f t="shared" si="0"/>
        <v>1.5523661753297131</v>
      </c>
    </row>
    <row r="20" spans="4:8" x14ac:dyDescent="0.2">
      <c r="D20" s="45">
        <v>1</v>
      </c>
      <c r="E20" s="45" t="s">
        <v>90</v>
      </c>
      <c r="F20" s="45">
        <v>17</v>
      </c>
      <c r="G20">
        <f t="shared" si="1"/>
        <v>1.3188518231186967E-2</v>
      </c>
      <c r="H20">
        <f t="shared" si="0"/>
        <v>1.1474010861132662</v>
      </c>
    </row>
    <row r="21" spans="4:8" x14ac:dyDescent="0.2">
      <c r="D21" s="45">
        <v>1</v>
      </c>
      <c r="E21" s="45" t="s">
        <v>108</v>
      </c>
      <c r="F21" s="45">
        <v>125</v>
      </c>
      <c r="G21">
        <f t="shared" ref="G21:G27" si="2">F21/$F$4</f>
        <v>9.6974398758727695E-2</v>
      </c>
      <c r="H21">
        <f t="shared" ref="H21:H27" si="3">G21*$B$6</f>
        <v>8.4367726920093098</v>
      </c>
    </row>
    <row r="22" spans="4:8" x14ac:dyDescent="0.2">
      <c r="D22" s="45">
        <v>2</v>
      </c>
      <c r="E22" s="45" t="s">
        <v>91</v>
      </c>
      <c r="F22" s="45">
        <v>9</v>
      </c>
      <c r="G22">
        <f t="shared" si="2"/>
        <v>6.9821567106283944E-3</v>
      </c>
      <c r="H22">
        <f t="shared" si="3"/>
        <v>0.60744763382467026</v>
      </c>
    </row>
    <row r="23" spans="4:8" x14ac:dyDescent="0.2">
      <c r="D23" s="45">
        <v>2</v>
      </c>
      <c r="E23" s="45" t="s">
        <v>92</v>
      </c>
      <c r="F23" s="45">
        <v>25</v>
      </c>
      <c r="G23">
        <f t="shared" si="2"/>
        <v>1.9394879751745538E-2</v>
      </c>
      <c r="H23">
        <f t="shared" si="3"/>
        <v>1.6873545384018618</v>
      </c>
    </row>
    <row r="24" spans="4:8" x14ac:dyDescent="0.2">
      <c r="D24" s="45">
        <v>2</v>
      </c>
      <c r="E24" s="45" t="s">
        <v>93</v>
      </c>
      <c r="F24" s="45">
        <v>15</v>
      </c>
      <c r="G24">
        <f t="shared" si="2"/>
        <v>1.1636927851047323E-2</v>
      </c>
      <c r="H24">
        <f t="shared" si="3"/>
        <v>1.0124127230411171</v>
      </c>
    </row>
    <row r="25" spans="4:8" x14ac:dyDescent="0.2">
      <c r="D25" s="45">
        <v>2</v>
      </c>
      <c r="E25" s="45" t="s">
        <v>94</v>
      </c>
      <c r="F25" s="45">
        <v>19</v>
      </c>
      <c r="G25">
        <f t="shared" si="2"/>
        <v>1.4740108611326609E-2</v>
      </c>
      <c r="H25">
        <f t="shared" si="3"/>
        <v>1.2823894491854151</v>
      </c>
    </row>
    <row r="26" spans="4:8" x14ac:dyDescent="0.2">
      <c r="D26" s="45">
        <v>2</v>
      </c>
      <c r="E26" s="45" t="s">
        <v>95</v>
      </c>
      <c r="F26" s="45">
        <v>13</v>
      </c>
      <c r="G26">
        <f t="shared" si="2"/>
        <v>1.0085337470907681E-2</v>
      </c>
      <c r="H26">
        <f t="shared" si="3"/>
        <v>0.87742435996896817</v>
      </c>
    </row>
    <row r="27" spans="4:8" x14ac:dyDescent="0.2">
      <c r="D27" s="45">
        <v>2</v>
      </c>
      <c r="E27" s="45" t="s">
        <v>52</v>
      </c>
      <c r="F27" s="45">
        <v>33</v>
      </c>
      <c r="G27">
        <f t="shared" si="2"/>
        <v>2.560124127230411E-2</v>
      </c>
      <c r="H27">
        <f t="shared" si="3"/>
        <v>2.2273079906904574</v>
      </c>
    </row>
    <row r="28" spans="4:8" x14ac:dyDescent="0.2">
      <c r="D28" s="45">
        <v>2</v>
      </c>
      <c r="E28" s="45" t="s">
        <v>118</v>
      </c>
      <c r="F28" s="45">
        <v>31</v>
      </c>
      <c r="G28">
        <f t="shared" si="1"/>
        <v>2.404965089216447E-2</v>
      </c>
      <c r="H28">
        <f t="shared" si="0"/>
        <v>2.0923196276183087</v>
      </c>
    </row>
    <row r="29" spans="4:8" x14ac:dyDescent="0.2">
      <c r="D29" s="45">
        <v>2</v>
      </c>
      <c r="E29" s="45" t="s">
        <v>119</v>
      </c>
      <c r="F29" s="45">
        <v>29</v>
      </c>
      <c r="G29">
        <f t="shared" si="1"/>
        <v>2.2498060512024826E-2</v>
      </c>
      <c r="H29">
        <f t="shared" si="0"/>
        <v>1.9573312645461598</v>
      </c>
    </row>
    <row r="30" spans="4:8" x14ac:dyDescent="0.2">
      <c r="D30" s="45">
        <v>2</v>
      </c>
      <c r="E30" s="45" t="s">
        <v>120</v>
      </c>
      <c r="F30" s="45">
        <v>24</v>
      </c>
      <c r="G30">
        <f t="shared" si="1"/>
        <v>1.8619084561675717E-2</v>
      </c>
      <c r="H30">
        <f t="shared" si="0"/>
        <v>1.6198603568657874</v>
      </c>
    </row>
    <row r="31" spans="4:8" x14ac:dyDescent="0.2">
      <c r="D31" s="45">
        <v>2</v>
      </c>
      <c r="E31" s="45" t="s">
        <v>121</v>
      </c>
      <c r="F31" s="45">
        <v>34</v>
      </c>
      <c r="G31">
        <f t="shared" si="1"/>
        <v>2.6377036462373934E-2</v>
      </c>
      <c r="H31">
        <f t="shared" si="0"/>
        <v>2.2948021722265324</v>
      </c>
    </row>
    <row r="32" spans="4:8" x14ac:dyDescent="0.2">
      <c r="D32" s="45">
        <v>2</v>
      </c>
      <c r="E32" s="45" t="s">
        <v>53</v>
      </c>
      <c r="F32" s="45">
        <v>21</v>
      </c>
      <c r="G32">
        <f t="shared" si="1"/>
        <v>1.6291698991466253E-2</v>
      </c>
      <c r="H32">
        <f t="shared" ref="H32" si="4">G32*$B$6</f>
        <v>1.417377812257564</v>
      </c>
    </row>
    <row r="33" spans="4:8" x14ac:dyDescent="0.2">
      <c r="D33" s="45">
        <v>2</v>
      </c>
      <c r="E33" s="45" t="s">
        <v>117</v>
      </c>
      <c r="F33" s="45">
        <v>39</v>
      </c>
      <c r="G33">
        <f t="shared" si="1"/>
        <v>3.0256012412723042E-2</v>
      </c>
      <c r="H33">
        <f t="shared" si="0"/>
        <v>2.6322730799069047</v>
      </c>
    </row>
    <row r="34" spans="4:8" x14ac:dyDescent="0.2">
      <c r="D34" s="45">
        <v>2</v>
      </c>
      <c r="E34" s="45" t="s">
        <v>54</v>
      </c>
      <c r="F34" s="45">
        <v>27</v>
      </c>
      <c r="G34">
        <f t="shared" si="1"/>
        <v>2.0946470131885182E-2</v>
      </c>
      <c r="H34">
        <f t="shared" si="0"/>
        <v>1.8223429014740109</v>
      </c>
    </row>
    <row r="35" spans="4:8" x14ac:dyDescent="0.2">
      <c r="D35" s="45">
        <v>2</v>
      </c>
      <c r="E35" s="45" t="s">
        <v>73</v>
      </c>
      <c r="F35" s="46">
        <v>12</v>
      </c>
      <c r="G35">
        <f t="shared" si="1"/>
        <v>9.3095422808378587E-3</v>
      </c>
      <c r="H35">
        <f t="shared" si="0"/>
        <v>0.80993017843289372</v>
      </c>
    </row>
    <row r="36" spans="4:8" x14ac:dyDescent="0.2">
      <c r="D36" s="45">
        <v>2</v>
      </c>
      <c r="E36" s="45" t="s">
        <v>99</v>
      </c>
      <c r="F36" s="46">
        <v>9</v>
      </c>
      <c r="G36">
        <f t="shared" si="1"/>
        <v>6.9821567106283944E-3</v>
      </c>
      <c r="H36">
        <f t="shared" si="0"/>
        <v>0.60744763382467026</v>
      </c>
    </row>
    <row r="37" spans="4:8" x14ac:dyDescent="0.2">
      <c r="D37" s="45">
        <v>2</v>
      </c>
      <c r="E37" s="45" t="s">
        <v>123</v>
      </c>
      <c r="F37" s="36">
        <v>52</v>
      </c>
      <c r="G37">
        <f t="shared" si="1"/>
        <v>4.0341349883630723E-2</v>
      </c>
      <c r="H37">
        <f t="shared" si="0"/>
        <v>3.5096974398758727</v>
      </c>
    </row>
    <row r="38" spans="4:8" x14ac:dyDescent="0.2">
      <c r="D38" s="45">
        <v>2</v>
      </c>
      <c r="E38" s="45" t="s">
        <v>109</v>
      </c>
      <c r="F38" s="36">
        <v>17</v>
      </c>
      <c r="G38">
        <f t="shared" si="1"/>
        <v>1.3188518231186967E-2</v>
      </c>
      <c r="H38">
        <f t="shared" si="0"/>
        <v>1.1474010861132662</v>
      </c>
    </row>
    <row r="39" spans="4:8" x14ac:dyDescent="0.2">
      <c r="D39" s="45">
        <v>3</v>
      </c>
      <c r="E39" s="45" t="s">
        <v>110</v>
      </c>
      <c r="F39" s="45">
        <v>12</v>
      </c>
      <c r="G39">
        <f t="shared" si="1"/>
        <v>9.3095422808378587E-3</v>
      </c>
      <c r="H39">
        <f t="shared" si="0"/>
        <v>0.80993017843289372</v>
      </c>
    </row>
    <row r="40" spans="4:8" x14ac:dyDescent="0.2">
      <c r="D40" s="45">
        <v>3</v>
      </c>
      <c r="E40" s="45" t="s">
        <v>111</v>
      </c>
      <c r="F40" s="45">
        <v>24</v>
      </c>
      <c r="G40">
        <f t="shared" si="1"/>
        <v>1.8619084561675717E-2</v>
      </c>
      <c r="H40">
        <f t="shared" si="0"/>
        <v>1.6198603568657874</v>
      </c>
    </row>
    <row r="41" spans="4:8" x14ac:dyDescent="0.2">
      <c r="D41" s="45">
        <v>3</v>
      </c>
      <c r="E41" s="45" t="s">
        <v>55</v>
      </c>
      <c r="F41" s="45">
        <v>19</v>
      </c>
      <c r="G41">
        <f t="shared" si="1"/>
        <v>1.4740108611326609E-2</v>
      </c>
      <c r="H41">
        <f t="shared" si="0"/>
        <v>1.2823894491854151</v>
      </c>
    </row>
    <row r="42" spans="4:8" x14ac:dyDescent="0.2">
      <c r="D42" s="45">
        <v>3</v>
      </c>
      <c r="E42" s="45" t="s">
        <v>56</v>
      </c>
      <c r="F42" s="45">
        <v>28</v>
      </c>
      <c r="G42">
        <f t="shared" si="1"/>
        <v>2.1722265321955005E-2</v>
      </c>
      <c r="H42">
        <f t="shared" si="0"/>
        <v>1.8898370830100855</v>
      </c>
    </row>
    <row r="43" spans="4:8" x14ac:dyDescent="0.2">
      <c r="D43" s="45">
        <v>3</v>
      </c>
      <c r="E43" s="45" t="s">
        <v>57</v>
      </c>
      <c r="F43" s="45">
        <v>19</v>
      </c>
      <c r="G43">
        <f t="shared" si="1"/>
        <v>1.4740108611326609E-2</v>
      </c>
      <c r="H43">
        <f t="shared" si="0"/>
        <v>1.2823894491854151</v>
      </c>
    </row>
    <row r="44" spans="4:8" x14ac:dyDescent="0.2">
      <c r="D44" s="45">
        <v>3</v>
      </c>
      <c r="E44" s="45" t="s">
        <v>58</v>
      </c>
      <c r="F44" s="45">
        <v>12</v>
      </c>
      <c r="G44">
        <f t="shared" si="1"/>
        <v>9.3095422808378587E-3</v>
      </c>
      <c r="H44">
        <f t="shared" si="0"/>
        <v>0.80993017843289372</v>
      </c>
    </row>
    <row r="45" spans="4:8" x14ac:dyDescent="0.2">
      <c r="D45" s="45">
        <v>3</v>
      </c>
      <c r="E45" s="45" t="s">
        <v>59</v>
      </c>
      <c r="F45" s="45">
        <v>13</v>
      </c>
      <c r="G45">
        <f t="shared" si="1"/>
        <v>1.0085337470907681E-2</v>
      </c>
      <c r="H45">
        <f t="shared" si="0"/>
        <v>0.87742435996896817</v>
      </c>
    </row>
    <row r="46" spans="4:8" x14ac:dyDescent="0.2">
      <c r="D46" s="45">
        <v>3</v>
      </c>
      <c r="E46" s="45" t="s">
        <v>60</v>
      </c>
      <c r="F46" s="45">
        <v>22</v>
      </c>
      <c r="G46">
        <f t="shared" si="1"/>
        <v>1.7067494181536073E-2</v>
      </c>
      <c r="H46">
        <f t="shared" si="0"/>
        <v>1.4848719937936383</v>
      </c>
    </row>
    <row r="47" spans="4:8" x14ac:dyDescent="0.2">
      <c r="D47" s="45">
        <v>3</v>
      </c>
      <c r="E47" s="45" t="s">
        <v>61</v>
      </c>
      <c r="F47" s="45">
        <v>10</v>
      </c>
      <c r="G47">
        <f t="shared" si="1"/>
        <v>7.7579519006982156E-3</v>
      </c>
      <c r="H47">
        <f t="shared" si="0"/>
        <v>0.67494181536074471</v>
      </c>
    </row>
    <row r="48" spans="4:8" x14ac:dyDescent="0.2">
      <c r="D48" s="45">
        <v>3</v>
      </c>
      <c r="E48" s="45" t="s">
        <v>62</v>
      </c>
      <c r="F48" s="45">
        <v>11</v>
      </c>
      <c r="G48">
        <f t="shared" si="1"/>
        <v>8.5337470907680367E-3</v>
      </c>
      <c r="H48">
        <f t="shared" si="0"/>
        <v>0.74243599689681916</v>
      </c>
    </row>
    <row r="49" spans="4:8" x14ac:dyDescent="0.2">
      <c r="D49" s="45">
        <v>3</v>
      </c>
      <c r="E49" s="45" t="s">
        <v>98</v>
      </c>
      <c r="F49" s="45">
        <v>27</v>
      </c>
      <c r="G49">
        <f t="shared" si="1"/>
        <v>2.0946470131885182E-2</v>
      </c>
      <c r="H49">
        <f t="shared" si="0"/>
        <v>1.8223429014740109</v>
      </c>
    </row>
    <row r="50" spans="4:8" x14ac:dyDescent="0.2">
      <c r="D50" s="45">
        <v>3</v>
      </c>
      <c r="E50" s="45" t="s">
        <v>63</v>
      </c>
      <c r="F50" s="45">
        <v>16</v>
      </c>
      <c r="G50">
        <f t="shared" ref="G50:G53" si="5">F50/$F$4</f>
        <v>1.2412723041117145E-2</v>
      </c>
      <c r="H50">
        <f t="shared" ref="H50:H53" si="6">G50*$B$6</f>
        <v>1.0799069045771916</v>
      </c>
    </row>
    <row r="51" spans="4:8" x14ac:dyDescent="0.2">
      <c r="D51" s="45">
        <v>3</v>
      </c>
      <c r="E51" s="45" t="s">
        <v>64</v>
      </c>
      <c r="F51" s="45">
        <v>6</v>
      </c>
      <c r="G51">
        <f t="shared" si="5"/>
        <v>4.6547711404189293E-3</v>
      </c>
      <c r="H51">
        <f t="shared" si="6"/>
        <v>0.40496508921644686</v>
      </c>
    </row>
    <row r="52" spans="4:8" x14ac:dyDescent="0.2">
      <c r="D52" s="45">
        <v>3</v>
      </c>
      <c r="E52" s="45" t="s">
        <v>65</v>
      </c>
      <c r="F52" s="45">
        <v>9</v>
      </c>
      <c r="G52">
        <f t="shared" si="5"/>
        <v>6.9821567106283944E-3</v>
      </c>
      <c r="H52">
        <f t="shared" si="6"/>
        <v>0.60744763382467026</v>
      </c>
    </row>
    <row r="53" spans="4:8" x14ac:dyDescent="0.2">
      <c r="D53" s="45">
        <v>3</v>
      </c>
      <c r="E53" s="45" t="s">
        <v>66</v>
      </c>
      <c r="F53" s="45">
        <v>17</v>
      </c>
      <c r="G53">
        <f t="shared" si="5"/>
        <v>1.3188518231186967E-2</v>
      </c>
      <c r="H53">
        <f t="shared" si="6"/>
        <v>1.1474010861132662</v>
      </c>
    </row>
    <row r="54" spans="4:8" x14ac:dyDescent="0.2">
      <c r="D54" s="45">
        <v>3</v>
      </c>
      <c r="E54" s="45" t="s">
        <v>112</v>
      </c>
      <c r="F54" s="45">
        <v>16</v>
      </c>
      <c r="G54">
        <f t="shared" si="1"/>
        <v>1.2412723041117145E-2</v>
      </c>
      <c r="H54">
        <f t="shared" si="0"/>
        <v>1.0799069045771916</v>
      </c>
    </row>
    <row r="55" spans="4:8" x14ac:dyDescent="0.2">
      <c r="D55" s="45">
        <v>3</v>
      </c>
      <c r="E55" s="45" t="s">
        <v>68</v>
      </c>
      <c r="F55" s="45">
        <v>29</v>
      </c>
      <c r="G55">
        <f t="shared" si="1"/>
        <v>2.2498060512024826E-2</v>
      </c>
      <c r="H55">
        <f t="shared" si="0"/>
        <v>1.9573312645461598</v>
      </c>
    </row>
    <row r="56" spans="4:8" x14ac:dyDescent="0.2">
      <c r="D56" s="45">
        <v>3</v>
      </c>
      <c r="E56" s="45" t="s">
        <v>69</v>
      </c>
      <c r="F56" s="45">
        <v>34</v>
      </c>
      <c r="G56">
        <f t="shared" si="1"/>
        <v>2.6377036462373934E-2</v>
      </c>
      <c r="H56">
        <f t="shared" si="0"/>
        <v>2.2948021722265324</v>
      </c>
    </row>
    <row r="57" spans="4:8" x14ac:dyDescent="0.2">
      <c r="D57" s="45">
        <v>4</v>
      </c>
      <c r="E57" s="45" t="s">
        <v>96</v>
      </c>
      <c r="F57" s="45">
        <v>51</v>
      </c>
      <c r="G57">
        <f t="shared" si="1"/>
        <v>3.9565554693560899E-2</v>
      </c>
      <c r="H57">
        <f t="shared" si="0"/>
        <v>3.4422032583397981</v>
      </c>
    </row>
    <row r="58" spans="4:8" x14ac:dyDescent="0.2">
      <c r="D58" s="45">
        <v>4</v>
      </c>
      <c r="E58" s="45" t="s">
        <v>97</v>
      </c>
      <c r="F58" s="45">
        <v>27</v>
      </c>
      <c r="G58">
        <f t="shared" si="1"/>
        <v>2.0946470131885182E-2</v>
      </c>
      <c r="H58">
        <f t="shared" si="0"/>
        <v>1.8223429014740109</v>
      </c>
    </row>
    <row r="59" spans="4:8" x14ac:dyDescent="0.2">
      <c r="D59" s="45">
        <v>4</v>
      </c>
      <c r="E59" s="45" t="s">
        <v>100</v>
      </c>
      <c r="F59" s="45">
        <v>12</v>
      </c>
      <c r="G59">
        <f t="shared" si="1"/>
        <v>9.3095422808378587E-3</v>
      </c>
      <c r="H59">
        <f t="shared" si="0"/>
        <v>0.80993017843289372</v>
      </c>
    </row>
    <row r="60" spans="4:8" x14ac:dyDescent="0.2">
      <c r="D60" s="45">
        <v>4</v>
      </c>
      <c r="E60" s="45" t="s">
        <v>122</v>
      </c>
      <c r="F60" s="45">
        <v>46</v>
      </c>
      <c r="G60">
        <f t="shared" si="1"/>
        <v>3.5686578743211794E-2</v>
      </c>
      <c r="H60">
        <f t="shared" si="0"/>
        <v>3.1047323506594262</v>
      </c>
    </row>
    <row r="61" spans="4:8" x14ac:dyDescent="0.2">
      <c r="D61" s="45">
        <v>4</v>
      </c>
      <c r="E61" s="45" t="s">
        <v>113</v>
      </c>
      <c r="F61" s="45">
        <v>12</v>
      </c>
      <c r="G61">
        <f t="shared" si="1"/>
        <v>9.3095422808378587E-3</v>
      </c>
      <c r="H61">
        <f t="shared" si="0"/>
        <v>0.80993017843289372</v>
      </c>
    </row>
    <row r="63" spans="4:8" ht="16" x14ac:dyDescent="0.2">
      <c r="E63" s="33" t="s">
        <v>67</v>
      </c>
    </row>
    <row r="64" spans="4:8" ht="16" x14ac:dyDescent="0.2">
      <c r="E64" s="26" t="s">
        <v>43</v>
      </c>
    </row>
    <row r="65" spans="5:5" ht="16" x14ac:dyDescent="0.2">
      <c r="E65" s="26" t="s">
        <v>44</v>
      </c>
    </row>
    <row r="66" spans="5:5" ht="16" x14ac:dyDescent="0.2">
      <c r="E66" s="26" t="s">
        <v>45</v>
      </c>
    </row>
    <row r="81" spans="5:6" ht="13.75" customHeight="1" x14ac:dyDescent="0.2"/>
    <row r="88" spans="5:6" x14ac:dyDescent="0.2">
      <c r="E88" s="26"/>
    </row>
    <row r="94" spans="5:6" x14ac:dyDescent="0.2">
      <c r="E94" s="26"/>
    </row>
    <row r="95" spans="5:6" x14ac:dyDescent="0.2">
      <c r="E95" s="26"/>
      <c r="F95" s="30"/>
    </row>
    <row r="97" spans="6:6" x14ac:dyDescent="0.2">
      <c r="F97" s="30"/>
    </row>
    <row r="111" spans="6:6" x14ac:dyDescent="0.2">
      <c r="F111" s="30"/>
    </row>
    <row r="112" spans="6:6" x14ac:dyDescent="0.2">
      <c r="F112" s="30"/>
    </row>
    <row r="119" spans="6:6" x14ac:dyDescent="0.2">
      <c r="F119" s="30"/>
    </row>
    <row r="120" spans="6:6" x14ac:dyDescent="0.2">
      <c r="F120" s="30"/>
    </row>
    <row r="121" spans="6:6" x14ac:dyDescent="0.2">
      <c r="F121" s="30"/>
    </row>
    <row r="122" spans="6:6" x14ac:dyDescent="0.2">
      <c r="F122" s="30"/>
    </row>
    <row r="123" spans="6:6" x14ac:dyDescent="0.2">
      <c r="F123" s="30"/>
    </row>
    <row r="124" spans="6:6" x14ac:dyDescent="0.2">
      <c r="F124" s="30"/>
    </row>
    <row r="125" spans="6:6" x14ac:dyDescent="0.2">
      <c r="F125" s="30"/>
    </row>
    <row r="126" spans="6:6" x14ac:dyDescent="0.2">
      <c r="F126" s="30"/>
    </row>
    <row r="127" spans="6:6" x14ac:dyDescent="0.2">
      <c r="F127" s="30"/>
    </row>
    <row r="128" spans="6:6" x14ac:dyDescent="0.2">
      <c r="F128" s="30"/>
    </row>
  </sheetData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topLeftCell="A9" zoomScale="80" zoomScaleNormal="80" zoomScalePageLayoutView="80" workbookViewId="0">
      <selection activeCell="D31" sqref="D31"/>
    </sheetView>
  </sheetViews>
  <sheetFormatPr baseColWidth="10" defaultColWidth="8.83203125" defaultRowHeight="15" x14ac:dyDescent="0.2"/>
  <sheetData>
    <row r="58" spans="2:2" x14ac:dyDescent="0.2">
      <c r="B58" t="s">
        <v>30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C3" sqref="C3"/>
    </sheetView>
  </sheetViews>
  <sheetFormatPr baseColWidth="10" defaultColWidth="8.83203125" defaultRowHeight="15" x14ac:dyDescent="0.2"/>
  <cols>
    <col min="2" max="2" width="9.5" bestFit="1" customWidth="1"/>
  </cols>
  <sheetData>
    <row r="1" spans="1:3" x14ac:dyDescent="0.2">
      <c r="A1" s="44" t="s">
        <v>101</v>
      </c>
      <c r="B1" s="44" t="s">
        <v>102</v>
      </c>
      <c r="C1" s="44" t="s">
        <v>103</v>
      </c>
    </row>
    <row r="2" spans="1:3" x14ac:dyDescent="0.2">
      <c r="A2" t="s">
        <v>104</v>
      </c>
      <c r="B2" s="27">
        <v>45422</v>
      </c>
      <c r="C2" t="s">
        <v>126</v>
      </c>
    </row>
    <row r="3" spans="1:3" x14ac:dyDescent="0.2">
      <c r="B3" s="27"/>
    </row>
    <row r="4" spans="1:3" x14ac:dyDescent="0.2">
      <c r="B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Documentation</vt:lpstr>
      <vt:lpstr>Schedule</vt:lpstr>
      <vt:lpstr>info</vt:lpstr>
      <vt:lpstr>Tracking</vt:lpstr>
      <vt:lpstr>RevisionHistory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Kenneth Qian</cp:lastModifiedBy>
  <cp:lastPrinted>2015-05-14T18:37:04Z</cp:lastPrinted>
  <dcterms:created xsi:type="dcterms:W3CDTF">2014-07-30T14:04:26Z</dcterms:created>
  <dcterms:modified xsi:type="dcterms:W3CDTF">2024-05-10T14:27:49Z</dcterms:modified>
</cp:coreProperties>
</file>