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zacharyfischer/Dropbox/ERM/ERM Production/Suggested Study Schedule/Spring 2025/"/>
    </mc:Choice>
  </mc:AlternateContent>
  <xr:revisionPtr revIDLastSave="0" documentId="13_ncr:1_{1F325751-EB14-D542-B1BB-CCCC410B4E55}" xr6:coauthVersionLast="47" xr6:coauthVersionMax="47" xr10:uidLastSave="{00000000-0000-0000-0000-000000000000}"/>
  <bookViews>
    <workbookView xWindow="5840" yWindow="1580" windowWidth="21440" windowHeight="19420" activeTab="1" xr2:uid="{00000000-000D-0000-FFFF-FFFF00000000}"/>
  </bookViews>
  <sheets>
    <sheet name="Documentation" sheetId="6" r:id="rId1"/>
    <sheet name="Schedule" sheetId="3" r:id="rId2"/>
    <sheet name="Tracking" sheetId="2" r:id="rId3"/>
    <sheet name="Revisions" sheetId="8" r:id="rId4"/>
    <sheet name="info" sheetId="7" state="hidden" r:id="rId5"/>
  </sheets>
  <definedNames>
    <definedName name="ActFDate">Schedule!$C$6:$C$60</definedName>
    <definedName name="Column_offset">info!$B$21</definedName>
    <definedName name="CompFlag">Schedule!$H$6:$H$60</definedName>
    <definedName name="Core_pages">info!$B$11</definedName>
    <definedName name="Core_pct">info!$B$7</definedName>
    <definedName name="DayLookUp">info!$E$6:$H$135</definedName>
    <definedName name="ExamDate">Schedule!#REF!</definedName>
    <definedName name="extension_info">info!#REF!</definedName>
    <definedName name="extension_names">info!$A$16:$A$18</definedName>
    <definedName name="extension_names_2">info!$A$16:$A$19</definedName>
    <definedName name="extension_pages">info!$B$12</definedName>
    <definedName name="extension_row_start">Schedule!#REF!</definedName>
    <definedName name="LessonDays">info!#REF!</definedName>
    <definedName name="MasterTable">#REF!</definedName>
    <definedName name="PgCnt">Schedule!$G$6:$G$60</definedName>
    <definedName name="_xlnm.Print_Area" localSheetId="0">Documentation!$A$1:$N$37</definedName>
    <definedName name="_xlnm.Print_Titles" localSheetId="1">Schedule!$1:$5</definedName>
    <definedName name="StartDate">Schedule!$D$1</definedName>
    <definedName name="TargetDays">info!#REF!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7" l="1"/>
  <c r="I20" i="3"/>
  <c r="I19" i="3"/>
  <c r="I18" i="3"/>
  <c r="I17" i="3"/>
  <c r="I16" i="3"/>
  <c r="I15" i="3"/>
  <c r="I14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23" i="3"/>
  <c r="I22" i="3"/>
  <c r="B11" i="7"/>
  <c r="G51" i="7" s="1"/>
  <c r="B10" i="7"/>
  <c r="G35" i="7"/>
  <c r="D21" i="3"/>
  <c r="D20" i="3"/>
  <c r="D19" i="3"/>
  <c r="D18" i="3"/>
  <c r="D17" i="3"/>
  <c r="D16" i="3"/>
  <c r="D15" i="3"/>
  <c r="D14" i="3"/>
  <c r="D13" i="3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I10" i="3"/>
  <c r="I9" i="3"/>
  <c r="I8" i="3"/>
  <c r="I6" i="3"/>
  <c r="G52" i="7" l="1"/>
  <c r="G55" i="7"/>
  <c r="G34" i="7"/>
  <c r="G22" i="7"/>
  <c r="J41" i="3"/>
  <c r="K41" i="3" s="1"/>
  <c r="G24" i="7"/>
  <c r="G12" i="7"/>
  <c r="J22" i="3"/>
  <c r="K22" i="3" s="1"/>
  <c r="G29" i="7"/>
  <c r="G13" i="7"/>
  <c r="G25" i="7"/>
  <c r="G9" i="7"/>
  <c r="G32" i="7"/>
  <c r="G14" i="7"/>
  <c r="G40" i="7"/>
  <c r="G15" i="7"/>
  <c r="G43" i="7"/>
  <c r="G19" i="7"/>
  <c r="G45" i="7"/>
  <c r="G23" i="7"/>
  <c r="G33" i="7"/>
  <c r="G44" i="7"/>
  <c r="G56" i="7"/>
  <c r="G46" i="7"/>
  <c r="G16" i="7"/>
  <c r="G26" i="7"/>
  <c r="G36" i="7"/>
  <c r="G47" i="7"/>
  <c r="G7" i="7"/>
  <c r="G17" i="7"/>
  <c r="G27" i="7"/>
  <c r="G37" i="7"/>
  <c r="G49" i="7"/>
  <c r="G8" i="7"/>
  <c r="G18" i="7"/>
  <c r="G28" i="7"/>
  <c r="G39" i="7"/>
  <c r="G50" i="7"/>
  <c r="G10" i="7"/>
  <c r="G20" i="7"/>
  <c r="G30" i="7"/>
  <c r="G41" i="7"/>
  <c r="G53" i="7"/>
  <c r="G11" i="7"/>
  <c r="G21" i="7"/>
  <c r="G31" i="7"/>
  <c r="G42" i="7"/>
  <c r="G54" i="7"/>
  <c r="G38" i="7"/>
  <c r="G48" i="7"/>
  <c r="B2" i="7"/>
  <c r="I21" i="3" l="1"/>
  <c r="B74" i="3" l="1"/>
  <c r="B72" i="3" s="1"/>
  <c r="B70" i="3" s="1"/>
  <c r="B68" i="3" s="1"/>
  <c r="B65" i="3" s="1"/>
  <c r="B78" i="3" l="1"/>
  <c r="J3" i="3"/>
  <c r="I7" i="3"/>
  <c r="I11" i="3"/>
  <c r="I12" i="3"/>
  <c r="I13" i="3"/>
  <c r="I60" i="3"/>
  <c r="G6" i="7" l="1"/>
  <c r="B12" i="7"/>
  <c r="B4" i="7"/>
  <c r="B6" i="7" s="1"/>
  <c r="H54" i="7" l="1"/>
  <c r="B57" i="3" s="1"/>
  <c r="J57" i="3" s="1"/>
  <c r="K57" i="3" s="1"/>
  <c r="H22" i="7"/>
  <c r="H17" i="7"/>
  <c r="H46" i="7"/>
  <c r="H32" i="7"/>
  <c r="H52" i="7"/>
  <c r="B55" i="3" s="1"/>
  <c r="J55" i="3" s="1"/>
  <c r="K55" i="3" s="1"/>
  <c r="H10" i="7"/>
  <c r="B10" i="3" s="1"/>
  <c r="J10" i="3" s="1"/>
  <c r="K10" i="3" s="1"/>
  <c r="H55" i="7"/>
  <c r="B58" i="3" s="1"/>
  <c r="J58" i="3" s="1"/>
  <c r="K58" i="3" s="1"/>
  <c r="H27" i="7"/>
  <c r="B29" i="3" s="1"/>
  <c r="J29" i="3" s="1"/>
  <c r="K29" i="3" s="1"/>
  <c r="H47" i="7"/>
  <c r="H33" i="7"/>
  <c r="B35" i="3" s="1"/>
  <c r="J35" i="3" s="1"/>
  <c r="K35" i="3" s="1"/>
  <c r="H51" i="7"/>
  <c r="B54" i="3" s="1"/>
  <c r="J54" i="3" s="1"/>
  <c r="K54" i="3" s="1"/>
  <c r="H20" i="7"/>
  <c r="H13" i="7"/>
  <c r="H37" i="7"/>
  <c r="H8" i="7"/>
  <c r="B8" i="3" s="1"/>
  <c r="J8" i="3" s="1"/>
  <c r="K8" i="3" s="1"/>
  <c r="H45" i="7"/>
  <c r="H30" i="7"/>
  <c r="H44" i="7"/>
  <c r="H49" i="7"/>
  <c r="B44" i="3" s="1"/>
  <c r="J44" i="3" s="1"/>
  <c r="K44" i="3" s="1"/>
  <c r="H18" i="7"/>
  <c r="H15" i="7"/>
  <c r="B16" i="3" s="1"/>
  <c r="J16" i="3" s="1"/>
  <c r="K16" i="3" s="1"/>
  <c r="H41" i="7"/>
  <c r="H14" i="7"/>
  <c r="B15" i="3" s="1"/>
  <c r="J15" i="3" s="1"/>
  <c r="K15" i="3" s="1"/>
  <c r="H28" i="7"/>
  <c r="H25" i="7"/>
  <c r="H53" i="7"/>
  <c r="B56" i="3" s="1"/>
  <c r="J56" i="3" s="1"/>
  <c r="K56" i="3" s="1"/>
  <c r="H34" i="7"/>
  <c r="H21" i="7"/>
  <c r="H39" i="7"/>
  <c r="H36" i="7"/>
  <c r="H56" i="7"/>
  <c r="B59" i="3" s="1"/>
  <c r="J59" i="3" s="1"/>
  <c r="K59" i="3" s="1"/>
  <c r="H35" i="7"/>
  <c r="H31" i="7"/>
  <c r="H50" i="7"/>
  <c r="H9" i="7"/>
  <c r="B9" i="3" s="1"/>
  <c r="J9" i="3" s="1"/>
  <c r="K9" i="3" s="1"/>
  <c r="B53" i="3"/>
  <c r="J53" i="3" s="1"/>
  <c r="K53" i="3" s="1"/>
  <c r="H16" i="7"/>
  <c r="B17" i="3" s="1"/>
  <c r="J17" i="3" s="1"/>
  <c r="K17" i="3" s="1"/>
  <c r="H43" i="7"/>
  <c r="H11" i="7"/>
  <c r="B11" i="3" s="1"/>
  <c r="H19" i="7"/>
  <c r="H23" i="7"/>
  <c r="H26" i="7"/>
  <c r="H12" i="7"/>
  <c r="B13" i="3" s="1"/>
  <c r="H29" i="7"/>
  <c r="H40" i="7"/>
  <c r="H42" i="7"/>
  <c r="H7" i="7"/>
  <c r="B7" i="3" s="1"/>
  <c r="H24" i="7"/>
  <c r="H48" i="7"/>
  <c r="H38" i="7"/>
  <c r="B14" i="3"/>
  <c r="J14" i="3" s="1"/>
  <c r="K14" i="3" s="1"/>
  <c r="H6" i="7"/>
  <c r="J2" i="3"/>
  <c r="J1" i="3" s="1"/>
  <c r="B25" i="3" l="1"/>
  <c r="J25" i="3" s="1"/>
  <c r="K25" i="3" s="1"/>
  <c r="B33" i="3"/>
  <c r="J33" i="3" s="1"/>
  <c r="K33" i="3" s="1"/>
  <c r="B50" i="3"/>
  <c r="J50" i="3" s="1"/>
  <c r="K50" i="3" s="1"/>
  <c r="B52" i="3"/>
  <c r="J52" i="3" s="1"/>
  <c r="K52" i="3" s="1"/>
  <c r="B43" i="3"/>
  <c r="J43" i="3" s="1"/>
  <c r="K43" i="3" s="1"/>
  <c r="B42" i="3"/>
  <c r="J42" i="3" s="1"/>
  <c r="K42" i="3" s="1"/>
  <c r="B45" i="3"/>
  <c r="J45" i="3" s="1"/>
  <c r="K45" i="3" s="1"/>
  <c r="B51" i="3"/>
  <c r="J51" i="3" s="1"/>
  <c r="K51" i="3" s="1"/>
  <c r="B30" i="3"/>
  <c r="J30" i="3" s="1"/>
  <c r="K30" i="3" s="1"/>
  <c r="B34" i="3"/>
  <c r="J34" i="3" s="1"/>
  <c r="K34" i="3" s="1"/>
  <c r="B32" i="3"/>
  <c r="J32" i="3" s="1"/>
  <c r="K32" i="3" s="1"/>
  <c r="B40" i="3"/>
  <c r="J40" i="3" s="1"/>
  <c r="K40" i="3" s="1"/>
  <c r="B26" i="3"/>
  <c r="J26" i="3" s="1"/>
  <c r="K26" i="3" s="1"/>
  <c r="B28" i="3"/>
  <c r="J28" i="3" s="1"/>
  <c r="K28" i="3" s="1"/>
  <c r="B27" i="3"/>
  <c r="J27" i="3" s="1"/>
  <c r="K27" i="3" s="1"/>
  <c r="B31" i="3"/>
  <c r="J31" i="3" s="1"/>
  <c r="K31" i="3" s="1"/>
  <c r="B37" i="3"/>
  <c r="J37" i="3" s="1"/>
  <c r="K37" i="3" s="1"/>
  <c r="B39" i="3"/>
  <c r="J39" i="3" s="1"/>
  <c r="K39" i="3" s="1"/>
  <c r="B36" i="3"/>
  <c r="J36" i="3" s="1"/>
  <c r="K36" i="3" s="1"/>
  <c r="B38" i="3"/>
  <c r="J38" i="3" s="1"/>
  <c r="K38" i="3" s="1"/>
  <c r="B6" i="3"/>
  <c r="B49" i="3"/>
  <c r="J49" i="3" s="1"/>
  <c r="K49" i="3" s="1"/>
  <c r="B46" i="3"/>
  <c r="J46" i="3" s="1"/>
  <c r="K46" i="3" s="1"/>
  <c r="B48" i="3"/>
  <c r="J48" i="3" s="1"/>
  <c r="K48" i="3" s="1"/>
  <c r="B47" i="3"/>
  <c r="J47" i="3" s="1"/>
  <c r="K47" i="3" s="1"/>
  <c r="B19" i="3"/>
  <c r="J19" i="3" s="1"/>
  <c r="K19" i="3" s="1"/>
  <c r="B20" i="3"/>
  <c r="J20" i="3" s="1"/>
  <c r="K20" i="3" s="1"/>
  <c r="B21" i="3"/>
  <c r="B18" i="3"/>
  <c r="J18" i="3" s="1"/>
  <c r="K18" i="3" s="1"/>
  <c r="B24" i="3"/>
  <c r="J24" i="3" s="1"/>
  <c r="K24" i="3" s="1"/>
  <c r="B23" i="3"/>
  <c r="J23" i="3" s="1"/>
  <c r="K23" i="3" s="1"/>
  <c r="J6" i="3" l="1"/>
  <c r="K6" i="3" s="1"/>
  <c r="J21" i="3" l="1"/>
  <c r="K21" i="3" s="1"/>
  <c r="J13" i="3"/>
  <c r="K13" i="3" s="1"/>
  <c r="J11" i="3"/>
  <c r="K11" i="3" s="1"/>
  <c r="J60" i="3"/>
  <c r="K60" i="3" s="1"/>
  <c r="J7" i="3"/>
  <c r="K7" i="3" s="1"/>
  <c r="J12" i="3"/>
  <c r="K12" i="3" s="1"/>
</calcChain>
</file>

<file path=xl/sharedStrings.xml><?xml version="1.0" encoding="utf-8"?>
<sst xmlns="http://schemas.openxmlformats.org/spreadsheetml/2006/main" count="377" uniqueCount="138">
  <si>
    <t>Pages</t>
  </si>
  <si>
    <t>% Complete</t>
  </si>
  <si>
    <t>Total Pages</t>
  </si>
  <si>
    <t>Completed Pages</t>
  </si>
  <si>
    <t>Actual Finish Date</t>
  </si>
  <si>
    <t>Completed?</t>
  </si>
  <si>
    <t>Proj Pace</t>
  </si>
  <si>
    <t>Your Pace</t>
  </si>
  <si>
    <t>A/P</t>
  </si>
  <si>
    <t>No</t>
  </si>
  <si>
    <t>Lesson</t>
  </si>
  <si>
    <t>Seminar Section</t>
  </si>
  <si>
    <t>Seminar Subsection</t>
  </si>
  <si>
    <t>Focus on learning concepts; short-term memorization comes later</t>
  </si>
  <si>
    <t>Become extremely familiar with the exam-day process (e.g. read-through time)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</si>
  <si>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</si>
  <si>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Review material you struggled with on the first pass</t>
  </si>
  <si>
    <t>TAKE EXAM &lt;&lt; This one's super important not to forget!</t>
  </si>
  <si>
    <t>Days</t>
  </si>
  <si>
    <t>Start Date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</si>
  <si>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</si>
  <si>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</si>
  <si>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</si>
  <si>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</si>
  <si>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</si>
  <si>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</si>
  <si>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</si>
  <si>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</si>
  <si>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</si>
  <si>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</si>
  <si>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 xml:space="preserve"> column, and mark the reading as Complete = "Yes" in the "Completed?" column.</t>
  </si>
  <si>
    <t>The far left columns keep track of your total pages read vs. the established pace. The Tracking tab</t>
  </si>
  <si>
    <t>Reminder:</t>
  </si>
  <si>
    <t>provides a visual view of progress. If the blue line is above the green line you are ahead of schedule</t>
  </si>
  <si>
    <t>If the blue line is above the green line, you are ahead of schedule based on page count.</t>
  </si>
  <si>
    <t>based on page count.</t>
  </si>
  <si>
    <t>Date</t>
  </si>
  <si>
    <t>Version</t>
  </si>
  <si>
    <t>Changes</t>
  </si>
  <si>
    <t>v1</t>
  </si>
  <si>
    <t>Weight</t>
  </si>
  <si>
    <t>Exam Date</t>
  </si>
  <si>
    <t>Max days</t>
  </si>
  <si>
    <t>First pass days</t>
  </si>
  <si>
    <t>Factor</t>
  </si>
  <si>
    <t>The goal is to leave plenty of time for key tasks in the final month before the exam. These are listed at the</t>
  </si>
  <si>
    <t>bottom of the schedule.</t>
  </si>
  <si>
    <t>with each lesson. For typical start dates, it's a good idea to spend about 60% of your total days on the first pass.</t>
  </si>
  <si>
    <t>This tab summarizes any revisions to the study schedule during the exam sitting. The</t>
  </si>
  <si>
    <t>version number can be found on the end of the spreadsheet file name.</t>
  </si>
  <si>
    <t>Do something fun, relax, write a novel, found a charity, balance the federal budget, whatever. You're FREE!!!!!</t>
  </si>
  <si>
    <t>The Infinite Actuary.</t>
  </si>
  <si>
    <t>https://www.soa.org/education/exam-req/edu-exam-erm-detail.aspx</t>
  </si>
  <si>
    <t>Read through the case study. Make sure to also read through the case study at least once in the week prior to the exam.</t>
  </si>
  <si>
    <t>Use TIA Flashcards (iPhone App, Android App, Web App)</t>
  </si>
  <si>
    <t>A. Overview of ERM and Risk Identification</t>
  </si>
  <si>
    <t>A.1 Overview of ERM</t>
  </si>
  <si>
    <t>A.2 Risk Identification</t>
  </si>
  <si>
    <t>A.2.1. FERM Ch. 8: Risk identification</t>
  </si>
  <si>
    <t>Review Section A</t>
  </si>
  <si>
    <t>Review Section B</t>
  </si>
  <si>
    <t>Review Section C</t>
  </si>
  <si>
    <t>Review Section D</t>
  </si>
  <si>
    <t>B. Risk Measurement, Risk Dependencies, and Risk Aggregation</t>
  </si>
  <si>
    <t>C.1. Specific Risks</t>
  </si>
  <si>
    <t>C.2. Other Model Risks and Considerations</t>
  </si>
  <si>
    <t>C. Modeling and Managing Specific Risks and Other Modeling Considerations</t>
  </si>
  <si>
    <t>D. Other Risk Management Topics</t>
  </si>
  <si>
    <t>D.1. Risk Management and Mitigation</t>
  </si>
  <si>
    <r>
      <rPr>
        <b/>
        <u/>
        <sz val="11"/>
        <color theme="1"/>
        <rFont val="Calibri"/>
        <family val="2"/>
        <scheme val="minor"/>
      </rPr>
      <t>Finish</t>
    </r>
    <r>
      <rPr>
        <b/>
        <sz val="11"/>
        <color theme="1"/>
        <rFont val="Calibri"/>
        <family val="2"/>
        <scheme val="minor"/>
      </rPr>
      <t xml:space="preserve"> the following by…</t>
    </r>
  </si>
  <si>
    <t>Yes</t>
  </si>
  <si>
    <t>Core/Extension</t>
  </si>
  <si>
    <t>Core</t>
  </si>
  <si>
    <t>Core Pages</t>
  </si>
  <si>
    <t>D.2. Regulatory, Audit, and Ratings Considerations</t>
  </si>
  <si>
    <t>B.3.1. ERM-101 Ch. 3: Why Diversification is Important</t>
  </si>
  <si>
    <t xml:space="preserve">Make sure you are registered for the exam through the SOA! </t>
  </si>
  <si>
    <t>Work the TIA Practice Exam and Past SOA Exams. Read through the TIA Condensed Outline.</t>
  </si>
  <si>
    <t>A.2.3. ERM-107: Strategic Risk Analysis</t>
  </si>
  <si>
    <t>This spreadsheet is designed to work like the legacy version of our website, not the new TIA Study</t>
  </si>
  <si>
    <t>platform that. For example, the Today view in the Study app is more sophisticated/refined, and we recommend</t>
  </si>
  <si>
    <t>just relying on that -- or use this spreadsheet as another check on your overall progress or general reference for the course layout.</t>
  </si>
  <si>
    <t>D.2.3. ERM-151-22: Developing Key Risk Indicators to Strengthen Enterprise Risk Management</t>
  </si>
  <si>
    <t>Diff</t>
  </si>
  <si>
    <t>A.1.3. ERM-133: Emerging Risks and Enterprise Risk Management, pp. 2-6</t>
  </si>
  <si>
    <t>A.1.1. FERM Ch. 1: An Introduction to Enterprise Risk Management (section 1.1 only)</t>
  </si>
  <si>
    <t>A.1.2. ERM-702-12: ERM for Capital and Solvency Purposes</t>
  </si>
  <si>
    <t>A.2.2. Quantitative Enterprise Risk Management, Hardy, Mary and Saunders, Ch. 2: Risk Taxonomy</t>
  </si>
  <si>
    <t>C.2.1. Model Risk Management Practice Note, AAA, May 2019</t>
  </si>
  <si>
    <t>D.2.8. Regulatory Risk and North American Insurance Organizations, Sections 6.1-6.14 and 7</t>
  </si>
  <si>
    <t>D.1.5. Corporate Pension Risk Management and Corporate Finance: Bridging the Gap between Theory and Practice in Pension Risk Management, Aug 2015</t>
  </si>
  <si>
    <t xml:space="preserve">First pass </t>
  </si>
  <si>
    <t>B.1.1. FERM Ch. 9: Some Useful Statistics</t>
  </si>
  <si>
    <t>B.1.2. Quantitative Enterprise Risk Management, Hardy, Mary and Saunders, Ch. 3: Risk Measures</t>
  </si>
  <si>
    <t>B.1.3. ERM-101 Ch. 4: Correlation</t>
  </si>
  <si>
    <t>B.1.4. ERM-101 Ch. 5: Risk Aggregation</t>
  </si>
  <si>
    <t>B.2.1. TIA's Intro to Copulas</t>
  </si>
  <si>
    <t>B.2.2. Quantitative Enterprise Risk Management, Hardy, Mary and Saunders, Ch. 6: Copulas</t>
  </si>
  <si>
    <t>B.2.3. Quantitative Enterprise Risk Management, Hardy, Mary and Saunders, Ch. 5: Extreme Value Theory</t>
  </si>
  <si>
    <t>B.3.2. ERM-106: Economic Capital - Practical Considerations (Section 7 Only)</t>
  </si>
  <si>
    <t>C.1.1. FERM Ch. 14: Quantifying Particular Risks Lesson 1</t>
  </si>
  <si>
    <t>C.1.2. FERM Ch. 14: Quantifying Particular Risks Lesson 2</t>
  </si>
  <si>
    <t>C.1.3. Quantitative Enterprise Risk Management, Hardy, Mary and Saunders, Ch. 8: Market Risk Models (Sections 8.1 - 8.7)</t>
  </si>
  <si>
    <t>C.1.4. Quantitative Enterprise Risk Management, Hardy, Mary and Saunders, Ch. 10: Economic Scenario Generators</t>
  </si>
  <si>
    <t>C.1.5. Quantitative Enterprise Risk Management, Hardy, Mary and Saunders, Ch. 12: Credit Risk</t>
  </si>
  <si>
    <t>C.1.6. Quantitative Enterprise Risk Management, Hardy, Mary and Saunders, Ch. 13: Liquidity Risk</t>
  </si>
  <si>
    <t>C.1.7. ERM-136-20: Managing Liquidity Risk: Industry Practices and Recommendations for CROs</t>
  </si>
  <si>
    <t>C.1.8. A New Approach to Managing Operational Risk, Ch. 8</t>
  </si>
  <si>
    <t>C.1.9. ERM-104: Study Note on Parameter Risk</t>
  </si>
  <si>
    <t>C.1.10. Embedding Cyber Risk in Risk Management: An Insurer's Perspective</t>
  </si>
  <si>
    <t>C.1.11. ERM-145: IAA Paper: Importance of Climate-Related Risks for Actuaries, pp. 2- 14</t>
  </si>
  <si>
    <t xml:space="preserve">C.1.12. ERM-147: Working with Inherent and Residual Risk
</t>
  </si>
  <si>
    <t>C.1.13. ERM-149: Managing 21st Century Political Risk</t>
  </si>
  <si>
    <t>C.1.14. ERM-150: Exchange Rate Risk Measurement and Management</t>
  </si>
  <si>
    <t>C.1.15. ERM-152-23: Managing Environmental, Social and Governance Risks in Life &amp; Health Insurance Business</t>
  </si>
  <si>
    <t>C.2.2. ERM-142: Data Quality is the Biggest Challenge</t>
  </si>
  <si>
    <t>C.2.3. ERM-148-22: Agency Theory and Asymmetric Information</t>
  </si>
  <si>
    <t>D.1.1. Risk Appetite: Linkage with Strategic Planning Report (Excluding Ch. 7)</t>
  </si>
  <si>
    <t>D.1.2. FERM Ch. 16: Responses to Risk</t>
  </si>
  <si>
    <t>D.1.3. ERM-120: IAA Note on Stress Testing and Scenario Analysis</t>
  </si>
  <si>
    <t>D.1.4. ERM-144-20: Ch. 13: Asset Liability Management Techniques and Practices for Insurance Companies, IAA Risk Book</t>
  </si>
  <si>
    <t>D.1.6. Quantitative Enterprise Risk Management, Hardy, Mary and Saunders, Ch. 15: Risk Mitigation Using Options and Derivatives</t>
  </si>
  <si>
    <t>D.1.7. Quantitative Enterprise Risk Management, Hardy, Mary and Saunders, Ch. 16: Risk Transfers</t>
  </si>
  <si>
    <t>D.1.8. Quantitative Enterprise Risk Management, Hardy, Mary and Saunders, Ch. 18: Risk-Adjusted Measures of Profit and Capital Allocation</t>
  </si>
  <si>
    <t>D.2.1. ERM-137-20: ORSA and the Regulator by AAA</t>
  </si>
  <si>
    <t>D.2.2. ERM-131-18: Leveraging COSO Across The Three Lines Of Defense</t>
  </si>
  <si>
    <t>D.2.4. ERM-143-20: Internal Controls Toolkit, Doxey, Ch. 1, pp. 11-17 &amp; 27-35</t>
  </si>
  <si>
    <t>D.2.5. ERM-135-20: Risk Management and the Rating Process for Insurance Companies (Exhibits 4, 5 &amp; 6 only)</t>
  </si>
  <si>
    <t>D.2.6. ERM-140-20: Risk Adjustments for Insurance Contracts under IFRS 17: Chapter 3: Risk Adjustment Techniques</t>
  </si>
  <si>
    <t>D.2.7. ERM-140-20: Risk Adjustments for Insurance Contracts under IFRS 17: Chapter 7: Validation of Risk Adjustments</t>
  </si>
  <si>
    <t>D.2.9. ERM-153-23: Regulatory Capital Adequacy for Life Insurance Companies: A Comparison of Four Jurisdictions (excluding Appendices)</t>
  </si>
  <si>
    <t>D.2.10. Rating Agency Perspectives on Insurance Company Capital, SOA Research, Aug 2023 (excluding Appendices)</t>
  </si>
  <si>
    <t>B.1. Risk Measurement and Aggregation</t>
  </si>
  <si>
    <t>B.2. Copulas and Extreme Value Theory</t>
  </si>
  <si>
    <t>B.3. Diversification and Economic Capital</t>
  </si>
  <si>
    <t>This spreadsheet tracks your study progress for the ERM Exam (Spring 2025) and was developed by</t>
  </si>
  <si>
    <t>The default start date on the Schedule tab is 1/15/2025, but you can enter a different date, and the</t>
  </si>
  <si>
    <t>Initial version released for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</si>
</sst>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u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</cellStyleXfs>
  <cellXfs count="72">
    <xf numFmtId="0" fontId="0" fillId="0" borderId="0" xfId="0"/>
    <xf numFmtId="164" fontId="0" fillId="0" borderId="0" xfId="1" applyNumberFormat="1" applyFont="1" applyProtection="1"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1" fontId="5" fillId="0" borderId="5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9" fontId="5" fillId="0" borderId="6" xfId="2" applyFont="1" applyFill="1" applyBorder="1" applyProtection="1">
      <protection locked="0"/>
    </xf>
    <xf numFmtId="1" fontId="5" fillId="0" borderId="0" xfId="0" applyNumberFormat="1" applyFont="1" applyProtection="1">
      <protection locked="0"/>
    </xf>
    <xf numFmtId="9" fontId="0" fillId="0" borderId="0" xfId="2" applyFont="1" applyFill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9" fontId="5" fillId="0" borderId="0" xfId="2" applyFont="1" applyFill="1" applyBorder="1" applyProtection="1">
      <protection locked="0"/>
    </xf>
    <xf numFmtId="14" fontId="10" fillId="0" borderId="0" xfId="0" applyNumberFormat="1" applyFont="1" applyProtection="1">
      <protection locked="0"/>
    </xf>
    <xf numFmtId="14" fontId="0" fillId="0" borderId="0" xfId="0" applyNumberFormat="1"/>
    <xf numFmtId="14" fontId="12" fillId="0" borderId="0" xfId="0" applyNumberFormat="1" applyFont="1" applyAlignment="1" applyProtection="1">
      <alignment horizontal="right"/>
      <protection locked="0"/>
    </xf>
    <xf numFmtId="0" fontId="13" fillId="0" borderId="0" xfId="0" applyFont="1"/>
    <xf numFmtId="0" fontId="0" fillId="0" borderId="0" xfId="0" applyAlignment="1">
      <alignment horizontal="center"/>
    </xf>
    <xf numFmtId="14" fontId="3" fillId="0" borderId="0" xfId="0" applyNumberFormat="1" applyFont="1" applyProtection="1">
      <protection locked="0"/>
    </xf>
    <xf numFmtId="14" fontId="12" fillId="0" borderId="0" xfId="0" applyNumberFormat="1" applyFont="1" applyProtection="1">
      <protection locked="0"/>
    </xf>
    <xf numFmtId="14" fontId="4" fillId="2" borderId="0" xfId="0" applyNumberFormat="1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14" fillId="0" borderId="0" xfId="0" applyFont="1"/>
    <xf numFmtId="9" fontId="5" fillId="2" borderId="6" xfId="2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9" fontId="5" fillId="2" borderId="9" xfId="2" applyFont="1" applyFill="1" applyBorder="1" applyProtection="1">
      <protection locked="0"/>
    </xf>
    <xf numFmtId="14" fontId="4" fillId="2" borderId="8" xfId="0" applyNumberFormat="1" applyFont="1" applyFill="1" applyBorder="1" applyProtection="1">
      <protection locked="0"/>
    </xf>
    <xf numFmtId="0" fontId="14" fillId="4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0" fillId="7" borderId="0" xfId="0" applyFill="1"/>
    <xf numFmtId="14" fontId="4" fillId="0" borderId="3" xfId="0" applyNumberFormat="1" applyFont="1" applyBorder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1" fontId="5" fillId="0" borderId="2" xfId="0" applyNumberFormat="1" applyFont="1" applyBorder="1" applyProtection="1">
      <protection locked="0"/>
    </xf>
    <xf numFmtId="0" fontId="5" fillId="0" borderId="3" xfId="0" applyFont="1" applyBorder="1" applyProtection="1">
      <protection locked="0"/>
    </xf>
    <xf numFmtId="9" fontId="5" fillId="0" borderId="4" xfId="2" applyFont="1" applyFill="1" applyBorder="1" applyProtection="1">
      <protection locked="0"/>
    </xf>
    <xf numFmtId="0" fontId="14" fillId="2" borderId="0" xfId="0" applyFont="1" applyFill="1"/>
    <xf numFmtId="0" fontId="0" fillId="0" borderId="0" xfId="0" applyProtection="1">
      <protection locked="0"/>
    </xf>
    <xf numFmtId="14" fontId="17" fillId="6" borderId="1" xfId="0" applyNumberFormat="1" applyFont="1" applyFill="1" applyBorder="1" applyAlignment="1" applyProtection="1">
      <alignment horizontal="center"/>
      <protection locked="0"/>
    </xf>
    <xf numFmtId="9" fontId="0" fillId="2" borderId="1" xfId="2" applyFont="1" applyFill="1" applyBorder="1" applyProtection="1">
      <protection locked="0"/>
    </xf>
    <xf numFmtId="0" fontId="18" fillId="0" borderId="0" xfId="0" applyFont="1" applyProtection="1">
      <protection locked="0"/>
    </xf>
    <xf numFmtId="14" fontId="0" fillId="0" borderId="2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0" fontId="0" fillId="0" borderId="3" xfId="0" applyBorder="1"/>
    <xf numFmtId="14" fontId="0" fillId="0" borderId="5" xfId="0" applyNumberFormat="1" applyBorder="1" applyProtection="1">
      <protection locked="0"/>
    </xf>
    <xf numFmtId="14" fontId="0" fillId="0" borderId="0" xfId="0" applyNumberFormat="1" applyProtection="1">
      <protection locked="0"/>
    </xf>
    <xf numFmtId="14" fontId="0" fillId="2" borderId="5" xfId="0" applyNumberFormat="1" applyFill="1" applyBorder="1" applyProtection="1">
      <protection locked="0"/>
    </xf>
    <xf numFmtId="14" fontId="0" fillId="2" borderId="0" xfId="0" applyNumberFormat="1" applyFill="1" applyProtection="1">
      <protection locked="0"/>
    </xf>
    <xf numFmtId="0" fontId="0" fillId="2" borderId="0" xfId="0" applyFill="1"/>
    <xf numFmtId="0" fontId="0" fillId="2" borderId="0" xfId="0" applyFill="1" applyProtection="1">
      <protection locked="0"/>
    </xf>
    <xf numFmtId="0" fontId="0" fillId="4" borderId="0" xfId="0" applyFill="1" applyProtection="1">
      <protection locked="0"/>
    </xf>
    <xf numFmtId="14" fontId="0" fillId="2" borderId="7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2" fillId="0" borderId="0" xfId="13" applyFont="1"/>
    <xf numFmtId="0" fontId="6" fillId="0" borderId="0" xfId="118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19" fillId="0" borderId="0" xfId="13" applyFont="1"/>
    <xf numFmtId="0" fontId="20" fillId="0" borderId="0" xfId="13" applyFont="1" applyAlignment="1">
      <alignment horizontal="left" indent="1"/>
    </xf>
    <xf numFmtId="0" fontId="19" fillId="0" borderId="0" xfId="13" applyFont="1" applyAlignment="1">
      <alignment horizontal="left"/>
    </xf>
    <xf numFmtId="0" fontId="13" fillId="0" borderId="0" xfId="13" applyFont="1"/>
    <xf numFmtId="3" fontId="0" fillId="0" borderId="0" xfId="0" applyNumberFormat="1"/>
    <xf numFmtId="9" fontId="0" fillId="0" borderId="0" xfId="0" applyNumberFormat="1"/>
    <xf numFmtId="10" fontId="0" fillId="0" borderId="0" xfId="0" applyNumberFormat="1"/>
    <xf numFmtId="0" fontId="2" fillId="5" borderId="0" xfId="0" applyFont="1" applyFill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</cellXfs>
  <cellStyles count="128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/>
    <cellStyle name="Normal" xfId="0" builtinId="0"/>
    <cellStyle name="Normal 2" xfId="13" xr:uid="{00000000-0005-0000-0000-00007D000000}"/>
    <cellStyle name="Normal 2 2" xfId="127" xr:uid="{AC813809-5D13-E543-8EA2-3257917482C8}"/>
    <cellStyle name="Percent" xfId="2" builtinId="5"/>
  </cellStyles>
  <dxfs count="0"/>
  <tableStyles count="0" defaultTableStyle="TableStyleMedium2" defaultPivotStyle="PivotStyleLight16"/>
  <colors>
    <mruColors>
      <color rgb="FF0000FF"/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ERM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171917766872897E-2"/>
          <c:y val="0.114227487899213"/>
          <c:w val="0.93780660820957096"/>
          <c:h val="0.76341345285994799"/>
        </c:manualLayout>
      </c:layout>
      <c:lineChart>
        <c:grouping val="standard"/>
        <c:varyColors val="0"/>
        <c:ser>
          <c:idx val="1"/>
          <c:order val="0"/>
          <c:tx>
            <c:strRef>
              <c:f>Schedule!$I$5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Schedule!$B$6:$B$60</c:f>
              <c:numCache>
                <c:formatCode>m/d/yy</c:formatCode>
                <c:ptCount val="55"/>
                <c:pt idx="0">
                  <c:v>45672</c:v>
                </c:pt>
                <c:pt idx="1">
                  <c:v>45674</c:v>
                </c:pt>
                <c:pt idx="2">
                  <c:v>45674</c:v>
                </c:pt>
                <c:pt idx="3">
                  <c:v>45674</c:v>
                </c:pt>
                <c:pt idx="4">
                  <c:v>45676</c:v>
                </c:pt>
                <c:pt idx="5">
                  <c:v>45678</c:v>
                </c:pt>
                <c:pt idx="7">
                  <c:v>45679</c:v>
                </c:pt>
                <c:pt idx="8">
                  <c:v>45680</c:v>
                </c:pt>
                <c:pt idx="9">
                  <c:v>45681</c:v>
                </c:pt>
                <c:pt idx="10">
                  <c:v>45682</c:v>
                </c:pt>
                <c:pt idx="11">
                  <c:v>45682</c:v>
                </c:pt>
                <c:pt idx="12">
                  <c:v>45684</c:v>
                </c:pt>
                <c:pt idx="13">
                  <c:v>45686</c:v>
                </c:pt>
                <c:pt idx="14">
                  <c:v>45686</c:v>
                </c:pt>
                <c:pt idx="15">
                  <c:v>45687</c:v>
                </c:pt>
                <c:pt idx="17">
                  <c:v>45687</c:v>
                </c:pt>
                <c:pt idx="18">
                  <c:v>45691</c:v>
                </c:pt>
                <c:pt idx="19">
                  <c:v>45692</c:v>
                </c:pt>
                <c:pt idx="20">
                  <c:v>45693</c:v>
                </c:pt>
                <c:pt idx="21">
                  <c:v>45695</c:v>
                </c:pt>
                <c:pt idx="22">
                  <c:v>45697</c:v>
                </c:pt>
                <c:pt idx="23">
                  <c:v>45698</c:v>
                </c:pt>
                <c:pt idx="24">
                  <c:v>45699</c:v>
                </c:pt>
                <c:pt idx="25">
                  <c:v>45700</c:v>
                </c:pt>
                <c:pt idx="26">
                  <c:v>45700</c:v>
                </c:pt>
                <c:pt idx="27">
                  <c:v>45701</c:v>
                </c:pt>
                <c:pt idx="28">
                  <c:v>45701</c:v>
                </c:pt>
                <c:pt idx="29">
                  <c:v>45701</c:v>
                </c:pt>
                <c:pt idx="30">
                  <c:v>45703</c:v>
                </c:pt>
                <c:pt idx="31">
                  <c:v>45705</c:v>
                </c:pt>
                <c:pt idx="32">
                  <c:v>45706</c:v>
                </c:pt>
                <c:pt idx="33">
                  <c:v>45707</c:v>
                </c:pt>
                <c:pt idx="34">
                  <c:v>45707</c:v>
                </c:pt>
                <c:pt idx="36">
                  <c:v>45710</c:v>
                </c:pt>
                <c:pt idx="37">
                  <c:v>45713</c:v>
                </c:pt>
                <c:pt idx="38">
                  <c:v>45714</c:v>
                </c:pt>
                <c:pt idx="39">
                  <c:v>45716</c:v>
                </c:pt>
                <c:pt idx="40">
                  <c:v>45718</c:v>
                </c:pt>
                <c:pt idx="41">
                  <c:v>45719</c:v>
                </c:pt>
                <c:pt idx="42">
                  <c:v>45722</c:v>
                </c:pt>
                <c:pt idx="43">
                  <c:v>45724</c:v>
                </c:pt>
                <c:pt idx="44">
                  <c:v>45726</c:v>
                </c:pt>
                <c:pt idx="45">
                  <c:v>45728</c:v>
                </c:pt>
                <c:pt idx="46">
                  <c:v>45728</c:v>
                </c:pt>
                <c:pt idx="47">
                  <c:v>45729</c:v>
                </c:pt>
                <c:pt idx="48">
                  <c:v>45729</c:v>
                </c:pt>
                <c:pt idx="49">
                  <c:v>45731</c:v>
                </c:pt>
                <c:pt idx="50">
                  <c:v>45731</c:v>
                </c:pt>
                <c:pt idx="51">
                  <c:v>45732</c:v>
                </c:pt>
                <c:pt idx="52">
                  <c:v>45734</c:v>
                </c:pt>
                <c:pt idx="53">
                  <c:v>45736</c:v>
                </c:pt>
              </c:numCache>
            </c:numRef>
          </c:cat>
          <c:val>
            <c:numRef>
              <c:f>Schedule!$I$6:$I$60</c:f>
              <c:numCache>
                <c:formatCode>0</c:formatCode>
                <c:ptCount val="55"/>
                <c:pt idx="0">
                  <c:v>3</c:v>
                </c:pt>
                <c:pt idx="1">
                  <c:v>33</c:v>
                </c:pt>
                <c:pt idx="2">
                  <c:v>38</c:v>
                </c:pt>
                <c:pt idx="3">
                  <c:v>45</c:v>
                </c:pt>
                <c:pt idx="4">
                  <c:v>76</c:v>
                </c:pt>
                <c:pt idx="5">
                  <c:v>106</c:v>
                </c:pt>
                <c:pt idx="6">
                  <c:v>106</c:v>
                </c:pt>
                <c:pt idx="7">
                  <c:v>116</c:v>
                </c:pt>
                <c:pt idx="8">
                  <c:v>147</c:v>
                </c:pt>
                <c:pt idx="9">
                  <c:v>154</c:v>
                </c:pt>
                <c:pt idx="10">
                  <c:v>165</c:v>
                </c:pt>
                <c:pt idx="11">
                  <c:v>165</c:v>
                </c:pt>
                <c:pt idx="12">
                  <c:v>204</c:v>
                </c:pt>
                <c:pt idx="13">
                  <c:v>236</c:v>
                </c:pt>
                <c:pt idx="14">
                  <c:v>241</c:v>
                </c:pt>
                <c:pt idx="15">
                  <c:v>252</c:v>
                </c:pt>
                <c:pt idx="16">
                  <c:v>252</c:v>
                </c:pt>
                <c:pt idx="17">
                  <c:v>252</c:v>
                </c:pt>
                <c:pt idx="18">
                  <c:v>318</c:v>
                </c:pt>
                <c:pt idx="19">
                  <c:v>341</c:v>
                </c:pt>
                <c:pt idx="20">
                  <c:v>356</c:v>
                </c:pt>
                <c:pt idx="21">
                  <c:v>388</c:v>
                </c:pt>
                <c:pt idx="22">
                  <c:v>411</c:v>
                </c:pt>
                <c:pt idx="23">
                  <c:v>434</c:v>
                </c:pt>
                <c:pt idx="24">
                  <c:v>455</c:v>
                </c:pt>
                <c:pt idx="25">
                  <c:v>461</c:v>
                </c:pt>
                <c:pt idx="26">
                  <c:v>465</c:v>
                </c:pt>
                <c:pt idx="27">
                  <c:v>478</c:v>
                </c:pt>
                <c:pt idx="28">
                  <c:v>483</c:v>
                </c:pt>
                <c:pt idx="29">
                  <c:v>490</c:v>
                </c:pt>
                <c:pt idx="30">
                  <c:v>508</c:v>
                </c:pt>
                <c:pt idx="31">
                  <c:v>543</c:v>
                </c:pt>
                <c:pt idx="32">
                  <c:v>571</c:v>
                </c:pt>
                <c:pt idx="33">
                  <c:v>579</c:v>
                </c:pt>
                <c:pt idx="34">
                  <c:v>587</c:v>
                </c:pt>
                <c:pt idx="35">
                  <c:v>587</c:v>
                </c:pt>
                <c:pt idx="36">
                  <c:v>632</c:v>
                </c:pt>
                <c:pt idx="37">
                  <c:v>679</c:v>
                </c:pt>
                <c:pt idx="38">
                  <c:v>696</c:v>
                </c:pt>
                <c:pt idx="39">
                  <c:v>727</c:v>
                </c:pt>
                <c:pt idx="40">
                  <c:v>758</c:v>
                </c:pt>
                <c:pt idx="41">
                  <c:v>779</c:v>
                </c:pt>
                <c:pt idx="42">
                  <c:v>819</c:v>
                </c:pt>
                <c:pt idx="43">
                  <c:v>864</c:v>
                </c:pt>
                <c:pt idx="44">
                  <c:v>894</c:v>
                </c:pt>
                <c:pt idx="45">
                  <c:v>918</c:v>
                </c:pt>
                <c:pt idx="46">
                  <c:v>931</c:v>
                </c:pt>
                <c:pt idx="47">
                  <c:v>946</c:v>
                </c:pt>
                <c:pt idx="48">
                  <c:v>948</c:v>
                </c:pt>
                <c:pt idx="49">
                  <c:v>967</c:v>
                </c:pt>
                <c:pt idx="50">
                  <c:v>979</c:v>
                </c:pt>
                <c:pt idx="51">
                  <c:v>991</c:v>
                </c:pt>
                <c:pt idx="52">
                  <c:v>1027</c:v>
                </c:pt>
                <c:pt idx="53">
                  <c:v>1048</c:v>
                </c:pt>
                <c:pt idx="54">
                  <c:v>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71-4485-A26A-A49866DAA73B}"/>
            </c:ext>
          </c:extLst>
        </c:ser>
        <c:ser>
          <c:idx val="2"/>
          <c:order val="1"/>
          <c:tx>
            <c:strRef>
              <c:f>Schedule!$J$5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Schedule!$B$6:$B$60</c:f>
              <c:numCache>
                <c:formatCode>m/d/yy</c:formatCode>
                <c:ptCount val="55"/>
                <c:pt idx="0">
                  <c:v>45672</c:v>
                </c:pt>
                <c:pt idx="1">
                  <c:v>45674</c:v>
                </c:pt>
                <c:pt idx="2">
                  <c:v>45674</c:v>
                </c:pt>
                <c:pt idx="3">
                  <c:v>45674</c:v>
                </c:pt>
                <c:pt idx="4">
                  <c:v>45676</c:v>
                </c:pt>
                <c:pt idx="5">
                  <c:v>45678</c:v>
                </c:pt>
                <c:pt idx="7">
                  <c:v>45679</c:v>
                </c:pt>
                <c:pt idx="8">
                  <c:v>45680</c:v>
                </c:pt>
                <c:pt idx="9">
                  <c:v>45681</c:v>
                </c:pt>
                <c:pt idx="10">
                  <c:v>45682</c:v>
                </c:pt>
                <c:pt idx="11">
                  <c:v>45682</c:v>
                </c:pt>
                <c:pt idx="12">
                  <c:v>45684</c:v>
                </c:pt>
                <c:pt idx="13">
                  <c:v>45686</c:v>
                </c:pt>
                <c:pt idx="14">
                  <c:v>45686</c:v>
                </c:pt>
                <c:pt idx="15">
                  <c:v>45687</c:v>
                </c:pt>
                <c:pt idx="17">
                  <c:v>45687</c:v>
                </c:pt>
                <c:pt idx="18">
                  <c:v>45691</c:v>
                </c:pt>
                <c:pt idx="19">
                  <c:v>45692</c:v>
                </c:pt>
                <c:pt idx="20">
                  <c:v>45693</c:v>
                </c:pt>
                <c:pt idx="21">
                  <c:v>45695</c:v>
                </c:pt>
                <c:pt idx="22">
                  <c:v>45697</c:v>
                </c:pt>
                <c:pt idx="23">
                  <c:v>45698</c:v>
                </c:pt>
                <c:pt idx="24">
                  <c:v>45699</c:v>
                </c:pt>
                <c:pt idx="25">
                  <c:v>45700</c:v>
                </c:pt>
                <c:pt idx="26">
                  <c:v>45700</c:v>
                </c:pt>
                <c:pt idx="27">
                  <c:v>45701</c:v>
                </c:pt>
                <c:pt idx="28">
                  <c:v>45701</c:v>
                </c:pt>
                <c:pt idx="29">
                  <c:v>45701</c:v>
                </c:pt>
                <c:pt idx="30">
                  <c:v>45703</c:v>
                </c:pt>
                <c:pt idx="31">
                  <c:v>45705</c:v>
                </c:pt>
                <c:pt idx="32">
                  <c:v>45706</c:v>
                </c:pt>
                <c:pt idx="33">
                  <c:v>45707</c:v>
                </c:pt>
                <c:pt idx="34">
                  <c:v>45707</c:v>
                </c:pt>
                <c:pt idx="36">
                  <c:v>45710</c:v>
                </c:pt>
                <c:pt idx="37">
                  <c:v>45713</c:v>
                </c:pt>
                <c:pt idx="38">
                  <c:v>45714</c:v>
                </c:pt>
                <c:pt idx="39">
                  <c:v>45716</c:v>
                </c:pt>
                <c:pt idx="40">
                  <c:v>45718</c:v>
                </c:pt>
                <c:pt idx="41">
                  <c:v>45719</c:v>
                </c:pt>
                <c:pt idx="42">
                  <c:v>45722</c:v>
                </c:pt>
                <c:pt idx="43">
                  <c:v>45724</c:v>
                </c:pt>
                <c:pt idx="44">
                  <c:v>45726</c:v>
                </c:pt>
                <c:pt idx="45">
                  <c:v>45728</c:v>
                </c:pt>
                <c:pt idx="46">
                  <c:v>45728</c:v>
                </c:pt>
                <c:pt idx="47">
                  <c:v>45729</c:v>
                </c:pt>
                <c:pt idx="48">
                  <c:v>45729</c:v>
                </c:pt>
                <c:pt idx="49">
                  <c:v>45731</c:v>
                </c:pt>
                <c:pt idx="50">
                  <c:v>45731</c:v>
                </c:pt>
                <c:pt idx="51">
                  <c:v>45732</c:v>
                </c:pt>
                <c:pt idx="52">
                  <c:v>45734</c:v>
                </c:pt>
                <c:pt idx="53">
                  <c:v>45736</c:v>
                </c:pt>
              </c:numCache>
            </c:numRef>
          </c:cat>
          <c:val>
            <c:numRef>
              <c:f>Schedule!$J$6:$J$60</c:f>
              <c:numCache>
                <c:formatCode>General</c:formatCode>
                <c:ptCount val="55"/>
                <c:pt idx="0">
                  <c:v>38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106</c:v>
                </c:pt>
                <c:pt idx="5">
                  <c:v>147</c:v>
                </c:pt>
                <c:pt idx="6">
                  <c:v>0</c:v>
                </c:pt>
                <c:pt idx="7">
                  <c:v>154</c:v>
                </c:pt>
                <c:pt idx="8">
                  <c:v>165</c:v>
                </c:pt>
                <c:pt idx="9">
                  <c:v>165</c:v>
                </c:pt>
                <c:pt idx="10">
                  <c:v>204</c:v>
                </c:pt>
                <c:pt idx="11">
                  <c:v>204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0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  <c:pt idx="20">
                  <c:v>241</c:v>
                </c:pt>
                <c:pt idx="21">
                  <c:v>241</c:v>
                </c:pt>
                <c:pt idx="22">
                  <c:v>241</c:v>
                </c:pt>
                <c:pt idx="23">
                  <c:v>241</c:v>
                </c:pt>
                <c:pt idx="24">
                  <c:v>241</c:v>
                </c:pt>
                <c:pt idx="25">
                  <c:v>241</c:v>
                </c:pt>
                <c:pt idx="26">
                  <c:v>241</c:v>
                </c:pt>
                <c:pt idx="27">
                  <c:v>241</c:v>
                </c:pt>
                <c:pt idx="28">
                  <c:v>241</c:v>
                </c:pt>
                <c:pt idx="29">
                  <c:v>241</c:v>
                </c:pt>
                <c:pt idx="30">
                  <c:v>241</c:v>
                </c:pt>
                <c:pt idx="31">
                  <c:v>241</c:v>
                </c:pt>
                <c:pt idx="32">
                  <c:v>241</c:v>
                </c:pt>
                <c:pt idx="33">
                  <c:v>241</c:v>
                </c:pt>
                <c:pt idx="34">
                  <c:v>241</c:v>
                </c:pt>
                <c:pt idx="35">
                  <c:v>0</c:v>
                </c:pt>
                <c:pt idx="36">
                  <c:v>241</c:v>
                </c:pt>
                <c:pt idx="37">
                  <c:v>241</c:v>
                </c:pt>
                <c:pt idx="38">
                  <c:v>241</c:v>
                </c:pt>
                <c:pt idx="39">
                  <c:v>241</c:v>
                </c:pt>
                <c:pt idx="40">
                  <c:v>241</c:v>
                </c:pt>
                <c:pt idx="41">
                  <c:v>241</c:v>
                </c:pt>
                <c:pt idx="42">
                  <c:v>241</c:v>
                </c:pt>
                <c:pt idx="43">
                  <c:v>241</c:v>
                </c:pt>
                <c:pt idx="44">
                  <c:v>241</c:v>
                </c:pt>
                <c:pt idx="45">
                  <c:v>241</c:v>
                </c:pt>
                <c:pt idx="46">
                  <c:v>241</c:v>
                </c:pt>
                <c:pt idx="47">
                  <c:v>241</c:v>
                </c:pt>
                <c:pt idx="48">
                  <c:v>241</c:v>
                </c:pt>
                <c:pt idx="49">
                  <c:v>241</c:v>
                </c:pt>
                <c:pt idx="50">
                  <c:v>241</c:v>
                </c:pt>
                <c:pt idx="51">
                  <c:v>241</c:v>
                </c:pt>
                <c:pt idx="52">
                  <c:v>241</c:v>
                </c:pt>
                <c:pt idx="53">
                  <c:v>241</c:v>
                </c:pt>
                <c:pt idx="5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71-4485-A26A-A49866DAA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456720"/>
        <c:axId val="507564000"/>
      </c:lineChart>
      <c:dateAx>
        <c:axId val="257456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First Pass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564000"/>
        <c:crosses val="autoZero"/>
        <c:auto val="1"/>
        <c:lblOffset val="100"/>
        <c:baseTimeUnit val="days"/>
      </c:dateAx>
      <c:valAx>
        <c:axId val="50756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45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213359</xdr:colOff>
      <xdr:row>0</xdr:row>
      <xdr:rowOff>81280</xdr:rowOff>
    </xdr:from>
    <xdr:to>
      <xdr:col>5</xdr:col>
      <xdr:colOff>325120</xdr:colOff>
      <xdr:row>4</xdr:row>
      <xdr:rowOff>71120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59" y="81280"/>
          <a:ext cx="3464561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3124706</xdr:colOff>
      <xdr:row>2</xdr:row>
      <xdr:rowOff>92458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3115110" cy="660494"/>
        </a:xfrm>
        <a:prstGeom prst="rect">
          <a:avLst/>
        </a:prstGeom>
      </xdr:spPr>
    </xdr:pic>
    <xdr:clientData/>
  </xdr:twoCellAnchor>
  <xdr:twoCellAnchor>
    <xdr:from>
      <xdr:col>1</xdr:col>
      <xdr:colOff>57728</xdr:colOff>
      <xdr:row>0</xdr:row>
      <xdr:rowOff>123825</xdr:rowOff>
    </xdr:from>
    <xdr:to>
      <xdr:col>2</xdr:col>
      <xdr:colOff>514350</xdr:colOff>
      <xdr:row>1</xdr:row>
      <xdr:rowOff>173182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23273" y="123825"/>
          <a:ext cx="1334077" cy="337993"/>
        </a:xfrm>
        <a:prstGeom prst="wedgeRectCallout">
          <a:avLst>
            <a:gd name="adj1" fmla="val 65880"/>
            <a:gd name="adj2" fmla="val -58777"/>
          </a:avLst>
        </a:prstGeom>
        <a:solidFill>
          <a:srgbClr val="0066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soa.org/education/exam-req/edu-exam-erm-detail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36"/>
  <sheetViews>
    <sheetView showGridLines="0" zoomScale="125" zoomScaleNormal="125" zoomScalePageLayoutView="125" workbookViewId="0"/>
  </sheetViews>
  <sheetFormatPr baseColWidth="10" defaultColWidth="8.83203125" defaultRowHeight="15" x14ac:dyDescent="0.2"/>
  <sheetData>
    <row r="6" spans="1:1" x14ac:dyDescent="0.2">
      <c r="A6" s="11" t="s">
        <v>20</v>
      </c>
    </row>
    <row r="7" spans="1:1" x14ac:dyDescent="0.2">
      <c r="A7" s="11"/>
    </row>
    <row r="8" spans="1:1" x14ac:dyDescent="0.2">
      <c r="A8" t="s">
        <v>135</v>
      </c>
    </row>
    <row r="9" spans="1:1" x14ac:dyDescent="0.2">
      <c r="A9" t="s">
        <v>51</v>
      </c>
    </row>
    <row r="11" spans="1:1" x14ac:dyDescent="0.2">
      <c r="A11" s="36" t="s">
        <v>79</v>
      </c>
    </row>
    <row r="12" spans="1:1" x14ac:dyDescent="0.2">
      <c r="A12" s="36" t="s">
        <v>80</v>
      </c>
    </row>
    <row r="13" spans="1:1" x14ac:dyDescent="0.2">
      <c r="A13" s="36" t="s">
        <v>81</v>
      </c>
    </row>
    <row r="15" spans="1:1" x14ac:dyDescent="0.2">
      <c r="A15" s="11" t="s">
        <v>24</v>
      </c>
    </row>
    <row r="17" spans="1:1" x14ac:dyDescent="0.2">
      <c r="A17" t="s">
        <v>136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47</v>
      </c>
    </row>
    <row r="21" spans="1:1" x14ac:dyDescent="0.2">
      <c r="A21" t="s">
        <v>45</v>
      </c>
    </row>
    <row r="22" spans="1:1" x14ac:dyDescent="0.2">
      <c r="A22" t="s">
        <v>46</v>
      </c>
    </row>
    <row r="24" spans="1:1" x14ac:dyDescent="0.2">
      <c r="A24" t="s">
        <v>23</v>
      </c>
    </row>
    <row r="25" spans="1:1" x14ac:dyDescent="0.2">
      <c r="A25" t="s">
        <v>26</v>
      </c>
    </row>
    <row r="26" spans="1:1" x14ac:dyDescent="0.2">
      <c r="A26" t="s">
        <v>27</v>
      </c>
    </row>
    <row r="27" spans="1:1" x14ac:dyDescent="0.2">
      <c r="A27" t="s">
        <v>28</v>
      </c>
    </row>
    <row r="29" spans="1:1" x14ac:dyDescent="0.2">
      <c r="A29" s="11" t="s">
        <v>25</v>
      </c>
    </row>
    <row r="30" spans="1:1" x14ac:dyDescent="0.2">
      <c r="A30" s="11"/>
    </row>
    <row r="31" spans="1:1" x14ac:dyDescent="0.2">
      <c r="A31" t="s">
        <v>29</v>
      </c>
    </row>
    <row r="32" spans="1:1" x14ac:dyDescent="0.2">
      <c r="A32" t="s">
        <v>30</v>
      </c>
    </row>
    <row r="34" spans="1:1" x14ac:dyDescent="0.2">
      <c r="A34" t="s">
        <v>31</v>
      </c>
    </row>
    <row r="35" spans="1:1" x14ac:dyDescent="0.2">
      <c r="A35" t="s">
        <v>33</v>
      </c>
    </row>
    <row r="36" spans="1:1" x14ac:dyDescent="0.2">
      <c r="A36" t="s">
        <v>35</v>
      </c>
    </row>
  </sheetData>
  <phoneticPr fontId="11" type="noConversion"/>
  <pageMargins left="0.7" right="0.7" top="0.75" bottom="0.75" header="0.3" footer="0.3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M78"/>
  <sheetViews>
    <sheetView showGridLines="0" tabSelected="1" zoomScale="90" zoomScaleNormal="90" zoomScalePage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ColWidth="8.83203125" defaultRowHeight="15" x14ac:dyDescent="0.2"/>
  <cols>
    <col min="1" max="1" width="3.5" style="43" customWidth="1"/>
    <col min="2" max="3" width="11.5" style="43" customWidth="1"/>
    <col min="4" max="4" width="60.1640625" style="43" customWidth="1"/>
    <col min="5" max="5" width="26.83203125" style="43" customWidth="1"/>
    <col min="6" max="6" width="104.33203125" style="43" customWidth="1"/>
    <col min="7" max="7" width="8.83203125" style="43"/>
    <col min="8" max="8" width="14.5" style="43" customWidth="1"/>
    <col min="9" max="11" width="8.6640625" style="43" bestFit="1" customWidth="1"/>
    <col min="12" max="16384" width="8.83203125" style="43"/>
  </cols>
  <sheetData>
    <row r="1" spans="1:12" ht="23" customHeight="1" x14ac:dyDescent="0.2">
      <c r="D1" s="44">
        <v>45672</v>
      </c>
      <c r="H1" s="70" t="s">
        <v>1</v>
      </c>
      <c r="I1" s="71"/>
      <c r="J1" s="45">
        <f>J3/J2</f>
        <v>0.22996183206106871</v>
      </c>
    </row>
    <row r="2" spans="1:12" ht="24" customHeight="1" x14ac:dyDescent="0.2">
      <c r="H2" s="43" t="s">
        <v>2</v>
      </c>
      <c r="J2" s="1">
        <f>SUM(G6:G60)</f>
        <v>1048</v>
      </c>
    </row>
    <row r="3" spans="1:12" x14ac:dyDescent="0.2">
      <c r="E3" s="46"/>
      <c r="H3" s="43" t="s">
        <v>3</v>
      </c>
      <c r="J3" s="43">
        <f>SUMIF(H6:H60,"Yes",G6:G60)</f>
        <v>241</v>
      </c>
    </row>
    <row r="5" spans="1:12" s="33" customFormat="1" ht="32" x14ac:dyDescent="0.2">
      <c r="A5" s="34"/>
      <c r="B5" s="35" t="s">
        <v>15</v>
      </c>
      <c r="C5" s="35" t="s">
        <v>4</v>
      </c>
      <c r="D5" s="35" t="s">
        <v>11</v>
      </c>
      <c r="E5" s="35" t="s">
        <v>12</v>
      </c>
      <c r="F5" s="35" t="s">
        <v>10</v>
      </c>
      <c r="G5" s="35" t="s">
        <v>0</v>
      </c>
      <c r="H5" s="35" t="s">
        <v>5</v>
      </c>
      <c r="I5" s="2" t="s">
        <v>6</v>
      </c>
      <c r="J5" s="3" t="s">
        <v>7</v>
      </c>
      <c r="K5" s="4" t="s">
        <v>8</v>
      </c>
    </row>
    <row r="6" spans="1:12" x14ac:dyDescent="0.2">
      <c r="A6" s="47"/>
      <c r="B6" s="48">
        <f>StartDate+VLOOKUP(F6,DayLookUp,4,FALSE)</f>
        <v>45672</v>
      </c>
      <c r="C6" s="37">
        <v>45669</v>
      </c>
      <c r="D6" s="49" t="s">
        <v>55</v>
      </c>
      <c r="E6" s="49" t="s">
        <v>56</v>
      </c>
      <c r="F6" t="s">
        <v>85</v>
      </c>
      <c r="G6">
        <v>3</v>
      </c>
      <c r="H6" s="38" t="s">
        <v>70</v>
      </c>
      <c r="I6" s="39">
        <f>SUM($G$6:G6)</f>
        <v>3</v>
      </c>
      <c r="J6" s="40">
        <f t="shared" ref="J6:J37" si="0">SUMIFS(PgCnt,CompFlag,"Yes",ActFDate,"&lt;="&amp;B6)</f>
        <v>38</v>
      </c>
      <c r="K6" s="41">
        <f>J6/I6</f>
        <v>12.666666666666666</v>
      </c>
    </row>
    <row r="7" spans="1:12" x14ac:dyDescent="0.2">
      <c r="A7" s="50"/>
      <c r="B7" s="51">
        <f t="shared" ref="B7:B13" si="1">StartDate+VLOOKUP(F7,DayLookUp,4,FALSE)</f>
        <v>45674</v>
      </c>
      <c r="C7" s="12">
        <f>C6+2</f>
        <v>45671</v>
      </c>
      <c r="D7" t="s">
        <v>55</v>
      </c>
      <c r="E7" t="s">
        <v>56</v>
      </c>
      <c r="F7" t="s">
        <v>86</v>
      </c>
      <c r="G7">
        <v>30</v>
      </c>
      <c r="H7" s="5" t="s">
        <v>70</v>
      </c>
      <c r="I7" s="6">
        <f>SUM($G$6:G7)</f>
        <v>33</v>
      </c>
      <c r="J7" s="7">
        <f t="shared" si="0"/>
        <v>76</v>
      </c>
      <c r="K7" s="8">
        <f t="shared" ref="K7:K13" si="2">J7/I7</f>
        <v>2.3030303030303032</v>
      </c>
      <c r="L7" s="10"/>
    </row>
    <row r="8" spans="1:12" x14ac:dyDescent="0.2">
      <c r="A8" s="50"/>
      <c r="B8" s="51">
        <f t="shared" si="1"/>
        <v>45674</v>
      </c>
      <c r="C8" s="12">
        <f>C7+1</f>
        <v>45672</v>
      </c>
      <c r="D8" t="s">
        <v>55</v>
      </c>
      <c r="E8" t="s">
        <v>56</v>
      </c>
      <c r="F8" t="s">
        <v>84</v>
      </c>
      <c r="G8">
        <v>5</v>
      </c>
      <c r="H8" s="5" t="s">
        <v>70</v>
      </c>
      <c r="I8" s="6">
        <f>SUM($G$6:G8)</f>
        <v>38</v>
      </c>
      <c r="J8" s="7">
        <f t="shared" si="0"/>
        <v>76</v>
      </c>
      <c r="K8" s="8">
        <f t="shared" ref="K8:K10" si="3">J8/I8</f>
        <v>2</v>
      </c>
      <c r="L8" s="10"/>
    </row>
    <row r="9" spans="1:12" x14ac:dyDescent="0.2">
      <c r="A9" s="50"/>
      <c r="B9" s="51">
        <f t="shared" si="1"/>
        <v>45674</v>
      </c>
      <c r="C9" s="12">
        <f t="shared" ref="C9:C20" si="4">C8+1</f>
        <v>45673</v>
      </c>
      <c r="D9" t="s">
        <v>55</v>
      </c>
      <c r="E9" s="43" t="s">
        <v>57</v>
      </c>
      <c r="F9" t="s">
        <v>58</v>
      </c>
      <c r="G9">
        <v>7</v>
      </c>
      <c r="H9" s="5" t="s">
        <v>70</v>
      </c>
      <c r="I9" s="6">
        <f>SUM($G$6:G9)</f>
        <v>45</v>
      </c>
      <c r="J9" s="7">
        <f t="shared" si="0"/>
        <v>76</v>
      </c>
      <c r="K9" s="8">
        <f t="shared" si="3"/>
        <v>1.6888888888888889</v>
      </c>
      <c r="L9" s="10"/>
    </row>
    <row r="10" spans="1:12" x14ac:dyDescent="0.2">
      <c r="A10" s="50"/>
      <c r="B10" s="51">
        <f t="shared" si="1"/>
        <v>45676</v>
      </c>
      <c r="C10" s="12">
        <f t="shared" si="4"/>
        <v>45674</v>
      </c>
      <c r="D10" t="s">
        <v>55</v>
      </c>
      <c r="E10" s="43" t="s">
        <v>57</v>
      </c>
      <c r="F10" t="s">
        <v>87</v>
      </c>
      <c r="G10" s="17">
        <v>31</v>
      </c>
      <c r="H10" s="5" t="s">
        <v>70</v>
      </c>
      <c r="I10" s="6">
        <f>SUM($G$6:G10)</f>
        <v>76</v>
      </c>
      <c r="J10" s="7">
        <f t="shared" si="0"/>
        <v>106</v>
      </c>
      <c r="K10" s="8">
        <f t="shared" si="3"/>
        <v>1.3947368421052631</v>
      </c>
      <c r="L10" s="10"/>
    </row>
    <row r="11" spans="1:12" x14ac:dyDescent="0.2">
      <c r="A11" s="50"/>
      <c r="B11" s="51">
        <f t="shared" si="1"/>
        <v>45678</v>
      </c>
      <c r="C11" s="12">
        <f t="shared" si="4"/>
        <v>45675</v>
      </c>
      <c r="D11" t="s">
        <v>55</v>
      </c>
      <c r="E11" s="43" t="s">
        <v>57</v>
      </c>
      <c r="F11" t="s">
        <v>78</v>
      </c>
      <c r="G11">
        <v>30</v>
      </c>
      <c r="H11" s="5" t="s">
        <v>70</v>
      </c>
      <c r="I11" s="6">
        <f>SUM($G$6:G11)</f>
        <v>106</v>
      </c>
      <c r="J11" s="7">
        <f t="shared" si="0"/>
        <v>147</v>
      </c>
      <c r="K11" s="8">
        <f t="shared" si="2"/>
        <v>1.3867924528301887</v>
      </c>
      <c r="L11" s="10"/>
    </row>
    <row r="12" spans="1:12" x14ac:dyDescent="0.2">
      <c r="A12" s="52"/>
      <c r="B12" s="53"/>
      <c r="C12" s="21">
        <f t="shared" si="4"/>
        <v>45676</v>
      </c>
      <c r="D12" s="54" t="s">
        <v>55</v>
      </c>
      <c r="E12" s="55"/>
      <c r="F12" s="55" t="s">
        <v>59</v>
      </c>
      <c r="G12" s="55"/>
      <c r="H12" s="22" t="s">
        <v>70</v>
      </c>
      <c r="I12" s="23">
        <f>SUM($G$6:G12)</f>
        <v>106</v>
      </c>
      <c r="J12" s="24">
        <f t="shared" si="0"/>
        <v>0</v>
      </c>
      <c r="K12" s="26">
        <f t="shared" si="2"/>
        <v>0</v>
      </c>
    </row>
    <row r="13" spans="1:12" x14ac:dyDescent="0.2">
      <c r="A13" s="50"/>
      <c r="B13" s="51">
        <f t="shared" si="1"/>
        <v>45679</v>
      </c>
      <c r="C13" s="12">
        <f t="shared" si="4"/>
        <v>45677</v>
      </c>
      <c r="D13" s="25" t="str">
        <f t="shared" ref="D13:D21" si="5">D$22</f>
        <v>B. Risk Measurement, Risk Dependencies, and Risk Aggregation</v>
      </c>
      <c r="E13" t="s">
        <v>132</v>
      </c>
      <c r="F13" s="25" t="s">
        <v>92</v>
      </c>
      <c r="G13" s="25">
        <v>10</v>
      </c>
      <c r="H13" s="5" t="s">
        <v>70</v>
      </c>
      <c r="I13" s="6">
        <f>SUM($G$6:G13)</f>
        <v>116</v>
      </c>
      <c r="J13" s="7">
        <f t="shared" si="0"/>
        <v>154</v>
      </c>
      <c r="K13" s="8">
        <f t="shared" si="2"/>
        <v>1.3275862068965518</v>
      </c>
    </row>
    <row r="14" spans="1:12" x14ac:dyDescent="0.2">
      <c r="A14" s="50"/>
      <c r="B14" s="51">
        <f t="shared" ref="B14:B21" si="6">StartDate+VLOOKUP(F14,DayLookUp,4,FALSE)</f>
        <v>45680</v>
      </c>
      <c r="C14" s="12">
        <f t="shared" si="4"/>
        <v>45678</v>
      </c>
      <c r="D14" s="25" t="str">
        <f t="shared" si="5"/>
        <v>B. Risk Measurement, Risk Dependencies, and Risk Aggregation</v>
      </c>
      <c r="E14" t="s">
        <v>132</v>
      </c>
      <c r="F14" s="25" t="s">
        <v>93</v>
      </c>
      <c r="G14" s="25">
        <v>31</v>
      </c>
      <c r="H14" s="5" t="s">
        <v>70</v>
      </c>
      <c r="I14" s="6">
        <f>SUM($G$6:G14)</f>
        <v>147</v>
      </c>
      <c r="J14" s="7">
        <f t="shared" si="0"/>
        <v>165</v>
      </c>
      <c r="K14" s="8">
        <f t="shared" ref="K14:K20" si="7">J14/I14</f>
        <v>1.1224489795918366</v>
      </c>
    </row>
    <row r="15" spans="1:12" x14ac:dyDescent="0.2">
      <c r="A15" s="50"/>
      <c r="B15" s="51">
        <f t="shared" si="6"/>
        <v>45681</v>
      </c>
      <c r="C15" s="12">
        <f t="shared" si="4"/>
        <v>45679</v>
      </c>
      <c r="D15" s="25" t="str">
        <f t="shared" si="5"/>
        <v>B. Risk Measurement, Risk Dependencies, and Risk Aggregation</v>
      </c>
      <c r="E15" t="s">
        <v>132</v>
      </c>
      <c r="F15" s="25" t="s">
        <v>94</v>
      </c>
      <c r="G15" s="25">
        <v>7</v>
      </c>
      <c r="H15" s="5" t="s">
        <v>70</v>
      </c>
      <c r="I15" s="6">
        <f>SUM($G$6:G15)</f>
        <v>154</v>
      </c>
      <c r="J15" s="7">
        <f t="shared" si="0"/>
        <v>165</v>
      </c>
      <c r="K15" s="8">
        <f t="shared" si="7"/>
        <v>1.0714285714285714</v>
      </c>
    </row>
    <row r="16" spans="1:12" x14ac:dyDescent="0.2">
      <c r="A16" s="50"/>
      <c r="B16" s="51">
        <f t="shared" si="6"/>
        <v>45682</v>
      </c>
      <c r="C16" s="12">
        <f t="shared" si="4"/>
        <v>45680</v>
      </c>
      <c r="D16" s="25" t="str">
        <f t="shared" si="5"/>
        <v>B. Risk Measurement, Risk Dependencies, and Risk Aggregation</v>
      </c>
      <c r="E16" t="s">
        <v>132</v>
      </c>
      <c r="F16" s="25" t="s">
        <v>95</v>
      </c>
      <c r="G16" s="25">
        <v>11</v>
      </c>
      <c r="H16" s="5" t="s">
        <v>70</v>
      </c>
      <c r="I16" s="6">
        <f>SUM($G$6:G16)</f>
        <v>165</v>
      </c>
      <c r="J16" s="7">
        <f t="shared" si="0"/>
        <v>204</v>
      </c>
      <c r="K16" s="8">
        <f t="shared" si="7"/>
        <v>1.2363636363636363</v>
      </c>
    </row>
    <row r="17" spans="1:11" x14ac:dyDescent="0.2">
      <c r="A17" s="50"/>
      <c r="B17" s="51">
        <f t="shared" si="6"/>
        <v>45682</v>
      </c>
      <c r="C17" s="12">
        <f t="shared" si="4"/>
        <v>45681</v>
      </c>
      <c r="D17" s="25" t="str">
        <f t="shared" si="5"/>
        <v>B. Risk Measurement, Risk Dependencies, and Risk Aggregation</v>
      </c>
      <c r="E17" t="s">
        <v>133</v>
      </c>
      <c r="F17" s="25" t="s">
        <v>96</v>
      </c>
      <c r="G17" s="25">
        <v>0</v>
      </c>
      <c r="H17" s="5" t="s">
        <v>70</v>
      </c>
      <c r="I17" s="6">
        <f>SUM($G$6:G17)</f>
        <v>165</v>
      </c>
      <c r="J17" s="7">
        <f t="shared" si="0"/>
        <v>204</v>
      </c>
      <c r="K17" s="8">
        <f t="shared" si="7"/>
        <v>1.2363636363636363</v>
      </c>
    </row>
    <row r="18" spans="1:11" x14ac:dyDescent="0.2">
      <c r="A18" s="50"/>
      <c r="B18" s="51">
        <f t="shared" si="6"/>
        <v>45684</v>
      </c>
      <c r="C18" s="12">
        <f t="shared" si="4"/>
        <v>45682</v>
      </c>
      <c r="D18" s="25" t="str">
        <f t="shared" si="5"/>
        <v>B. Risk Measurement, Risk Dependencies, and Risk Aggregation</v>
      </c>
      <c r="E18" t="s">
        <v>133</v>
      </c>
      <c r="F18" s="25" t="s">
        <v>97</v>
      </c>
      <c r="G18" s="25">
        <v>39</v>
      </c>
      <c r="H18" s="5" t="s">
        <v>70</v>
      </c>
      <c r="I18" s="6">
        <f>SUM($G$6:G18)</f>
        <v>204</v>
      </c>
      <c r="J18" s="7">
        <f t="shared" si="0"/>
        <v>241</v>
      </c>
      <c r="K18" s="8">
        <f t="shared" si="7"/>
        <v>1.1813725490196079</v>
      </c>
    </row>
    <row r="19" spans="1:11" x14ac:dyDescent="0.2">
      <c r="A19" s="50"/>
      <c r="B19" s="51">
        <f t="shared" si="6"/>
        <v>45686</v>
      </c>
      <c r="C19" s="12">
        <f t="shared" si="4"/>
        <v>45683</v>
      </c>
      <c r="D19" s="25" t="str">
        <f t="shared" si="5"/>
        <v>B. Risk Measurement, Risk Dependencies, and Risk Aggregation</v>
      </c>
      <c r="E19" t="s">
        <v>133</v>
      </c>
      <c r="F19" s="25" t="s">
        <v>98</v>
      </c>
      <c r="G19" s="25">
        <v>32</v>
      </c>
      <c r="H19" s="5" t="s">
        <v>70</v>
      </c>
      <c r="I19" s="6">
        <f>SUM($G$6:G19)</f>
        <v>236</v>
      </c>
      <c r="J19" s="7">
        <f t="shared" si="0"/>
        <v>241</v>
      </c>
      <c r="K19" s="8">
        <f t="shared" si="7"/>
        <v>1.021186440677966</v>
      </c>
    </row>
    <row r="20" spans="1:11" x14ac:dyDescent="0.2">
      <c r="A20" s="50"/>
      <c r="B20" s="51">
        <f t="shared" si="6"/>
        <v>45686</v>
      </c>
      <c r="C20" s="12">
        <f t="shared" si="4"/>
        <v>45684</v>
      </c>
      <c r="D20" s="25" t="str">
        <f t="shared" si="5"/>
        <v>B. Risk Measurement, Risk Dependencies, and Risk Aggregation</v>
      </c>
      <c r="E20" s="43" t="s">
        <v>134</v>
      </c>
      <c r="F20" s="25" t="s">
        <v>75</v>
      </c>
      <c r="G20" s="25">
        <v>5</v>
      </c>
      <c r="H20" s="5" t="s">
        <v>70</v>
      </c>
      <c r="I20" s="6">
        <f>SUM($G$6:G20)</f>
        <v>241</v>
      </c>
      <c r="J20" s="7">
        <f t="shared" si="0"/>
        <v>241</v>
      </c>
      <c r="K20" s="8">
        <f t="shared" si="7"/>
        <v>1</v>
      </c>
    </row>
    <row r="21" spans="1:11" x14ac:dyDescent="0.2">
      <c r="A21" s="50"/>
      <c r="B21" s="51">
        <f t="shared" si="6"/>
        <v>45687</v>
      </c>
      <c r="C21" s="12"/>
      <c r="D21" s="25" t="str">
        <f t="shared" si="5"/>
        <v>B. Risk Measurement, Risk Dependencies, and Risk Aggregation</v>
      </c>
      <c r="E21" s="43" t="s">
        <v>134</v>
      </c>
      <c r="F21" s="25" t="s">
        <v>99</v>
      </c>
      <c r="G21" s="25">
        <v>11</v>
      </c>
      <c r="H21" s="5" t="s">
        <v>9</v>
      </c>
      <c r="I21" s="6">
        <f>SUM($G$6:G21)</f>
        <v>252</v>
      </c>
      <c r="J21" s="7">
        <f t="shared" si="0"/>
        <v>241</v>
      </c>
      <c r="K21" s="8">
        <f t="shared" ref="K21" si="8">J21/I21</f>
        <v>0.95634920634920639</v>
      </c>
    </row>
    <row r="22" spans="1:11" x14ac:dyDescent="0.2">
      <c r="A22" s="52"/>
      <c r="B22" s="53"/>
      <c r="C22" s="21"/>
      <c r="D22" s="42" t="s">
        <v>63</v>
      </c>
      <c r="E22" s="55"/>
      <c r="F22" s="55" t="s">
        <v>60</v>
      </c>
      <c r="G22" s="55"/>
      <c r="H22" s="22" t="s">
        <v>9</v>
      </c>
      <c r="I22" s="23">
        <f>SUM($G$6:G22)</f>
        <v>252</v>
      </c>
      <c r="J22" s="24">
        <f t="shared" si="0"/>
        <v>0</v>
      </c>
      <c r="K22" s="26">
        <f t="shared" ref="K22:K42" si="9">J22/I22</f>
        <v>0</v>
      </c>
    </row>
    <row r="23" spans="1:11" x14ac:dyDescent="0.2">
      <c r="A23" s="50"/>
      <c r="B23" s="51">
        <f t="shared" ref="B23:B40" si="10">StartDate+VLOOKUP(F23,DayLookUp,4,FALSE)</f>
        <v>45687</v>
      </c>
      <c r="C23" s="12"/>
      <c r="D23" s="43" t="s">
        <v>66</v>
      </c>
      <c r="E23" s="43" t="s">
        <v>64</v>
      </c>
      <c r="F23" s="25" t="s">
        <v>100</v>
      </c>
      <c r="G23" s="25">
        <v>0</v>
      </c>
      <c r="H23" s="5" t="s">
        <v>9</v>
      </c>
      <c r="I23" s="6">
        <f>SUM($G$6:G23)</f>
        <v>252</v>
      </c>
      <c r="J23" s="7">
        <f t="shared" si="0"/>
        <v>241</v>
      </c>
      <c r="K23" s="8">
        <f t="shared" si="9"/>
        <v>0.95634920634920639</v>
      </c>
    </row>
    <row r="24" spans="1:11" x14ac:dyDescent="0.2">
      <c r="A24" s="50"/>
      <c r="B24" s="51">
        <f t="shared" si="10"/>
        <v>45691</v>
      </c>
      <c r="C24" s="12"/>
      <c r="D24" s="43" t="s">
        <v>66</v>
      </c>
      <c r="E24" s="43" t="s">
        <v>64</v>
      </c>
      <c r="F24" s="25" t="s">
        <v>101</v>
      </c>
      <c r="G24" s="25">
        <v>66</v>
      </c>
      <c r="H24" s="5" t="s">
        <v>9</v>
      </c>
      <c r="I24" s="6">
        <f>SUM($G$6:G24)</f>
        <v>318</v>
      </c>
      <c r="J24" s="7">
        <f t="shared" si="0"/>
        <v>241</v>
      </c>
      <c r="K24" s="8">
        <f t="shared" ref="K24:K40" si="11">J24/I24</f>
        <v>0.75786163522012584</v>
      </c>
    </row>
    <row r="25" spans="1:11" x14ac:dyDescent="0.2">
      <c r="A25" s="50"/>
      <c r="B25" s="51">
        <f t="shared" si="10"/>
        <v>45692</v>
      </c>
      <c r="C25" s="12"/>
      <c r="D25" s="43" t="s">
        <v>66</v>
      </c>
      <c r="E25" s="43" t="s">
        <v>64</v>
      </c>
      <c r="F25" s="25" t="s">
        <v>102</v>
      </c>
      <c r="G25" s="25">
        <v>23</v>
      </c>
      <c r="H25" s="5" t="s">
        <v>9</v>
      </c>
      <c r="I25" s="6">
        <f>SUM($G$6:G25)</f>
        <v>341</v>
      </c>
      <c r="J25" s="7">
        <f t="shared" si="0"/>
        <v>241</v>
      </c>
      <c r="K25" s="8">
        <f t="shared" si="11"/>
        <v>0.70674486803519065</v>
      </c>
    </row>
    <row r="26" spans="1:11" x14ac:dyDescent="0.2">
      <c r="A26" s="50"/>
      <c r="B26" s="51">
        <f t="shared" si="10"/>
        <v>45693</v>
      </c>
      <c r="C26" s="12"/>
      <c r="D26" s="43" t="s">
        <v>66</v>
      </c>
      <c r="E26" s="43" t="s">
        <v>64</v>
      </c>
      <c r="F26" s="25" t="s">
        <v>103</v>
      </c>
      <c r="G26" s="25">
        <v>15</v>
      </c>
      <c r="H26" s="5" t="s">
        <v>9</v>
      </c>
      <c r="I26" s="6">
        <f>SUM($G$6:G26)</f>
        <v>356</v>
      </c>
      <c r="J26" s="7">
        <f t="shared" si="0"/>
        <v>241</v>
      </c>
      <c r="K26" s="8">
        <f t="shared" si="11"/>
        <v>0.6769662921348315</v>
      </c>
    </row>
    <row r="27" spans="1:11" x14ac:dyDescent="0.2">
      <c r="A27" s="50"/>
      <c r="B27" s="51">
        <f t="shared" si="10"/>
        <v>45695</v>
      </c>
      <c r="C27" s="12"/>
      <c r="D27" s="43" t="s">
        <v>66</v>
      </c>
      <c r="E27" s="43" t="s">
        <v>64</v>
      </c>
      <c r="F27" s="25" t="s">
        <v>104</v>
      </c>
      <c r="G27" s="25">
        <v>32</v>
      </c>
      <c r="H27" s="5" t="s">
        <v>9</v>
      </c>
      <c r="I27" s="6">
        <f>SUM($G$6:G27)</f>
        <v>388</v>
      </c>
      <c r="J27" s="7">
        <f t="shared" si="0"/>
        <v>241</v>
      </c>
      <c r="K27" s="8">
        <f t="shared" si="11"/>
        <v>0.62113402061855671</v>
      </c>
    </row>
    <row r="28" spans="1:11" x14ac:dyDescent="0.2">
      <c r="A28" s="50"/>
      <c r="B28" s="51">
        <f t="shared" si="10"/>
        <v>45697</v>
      </c>
      <c r="C28" s="12"/>
      <c r="D28" s="43" t="s">
        <v>66</v>
      </c>
      <c r="E28" s="43" t="s">
        <v>64</v>
      </c>
      <c r="F28" s="25" t="s">
        <v>105</v>
      </c>
      <c r="G28" s="25">
        <v>23</v>
      </c>
      <c r="H28" s="5" t="s">
        <v>9</v>
      </c>
      <c r="I28" s="6">
        <f>SUM($G$6:G28)</f>
        <v>411</v>
      </c>
      <c r="J28" s="7">
        <f t="shared" si="0"/>
        <v>241</v>
      </c>
      <c r="K28" s="8">
        <f t="shared" si="11"/>
        <v>0.58637469586374691</v>
      </c>
    </row>
    <row r="29" spans="1:11" x14ac:dyDescent="0.2">
      <c r="A29" s="50"/>
      <c r="B29" s="51">
        <f t="shared" si="10"/>
        <v>45698</v>
      </c>
      <c r="C29" s="12"/>
      <c r="D29" s="43" t="s">
        <v>66</v>
      </c>
      <c r="E29" s="43" t="s">
        <v>64</v>
      </c>
      <c r="F29" s="25" t="s">
        <v>106</v>
      </c>
      <c r="G29" s="25">
        <v>23</v>
      </c>
      <c r="H29" s="5" t="s">
        <v>9</v>
      </c>
      <c r="I29" s="6">
        <f>SUM($G$6:G29)</f>
        <v>434</v>
      </c>
      <c r="J29" s="7">
        <f t="shared" si="0"/>
        <v>241</v>
      </c>
      <c r="K29" s="8">
        <f t="shared" si="11"/>
        <v>0.5552995391705069</v>
      </c>
    </row>
    <row r="30" spans="1:11" x14ac:dyDescent="0.2">
      <c r="A30" s="50"/>
      <c r="B30" s="51">
        <f t="shared" si="10"/>
        <v>45699</v>
      </c>
      <c r="C30" s="12"/>
      <c r="D30" s="43" t="s">
        <v>66</v>
      </c>
      <c r="E30" s="43" t="s">
        <v>64</v>
      </c>
      <c r="F30" s="25" t="s">
        <v>107</v>
      </c>
      <c r="G30" s="25">
        <v>21</v>
      </c>
      <c r="H30" s="5" t="s">
        <v>9</v>
      </c>
      <c r="I30" s="6">
        <f>SUM($G$6:G30)</f>
        <v>455</v>
      </c>
      <c r="J30" s="7">
        <f t="shared" si="0"/>
        <v>241</v>
      </c>
      <c r="K30" s="8">
        <f t="shared" si="11"/>
        <v>0.52967032967032968</v>
      </c>
    </row>
    <row r="31" spans="1:11" x14ac:dyDescent="0.2">
      <c r="A31" s="50"/>
      <c r="B31" s="51">
        <f t="shared" si="10"/>
        <v>45700</v>
      </c>
      <c r="C31" s="12"/>
      <c r="D31" s="43" t="s">
        <v>66</v>
      </c>
      <c r="E31" s="43" t="s">
        <v>64</v>
      </c>
      <c r="F31" s="25" t="s">
        <v>108</v>
      </c>
      <c r="G31" s="25">
        <v>6</v>
      </c>
      <c r="H31" s="5" t="s">
        <v>9</v>
      </c>
      <c r="I31" s="6">
        <f>SUM($G$6:G31)</f>
        <v>461</v>
      </c>
      <c r="J31" s="7">
        <f t="shared" si="0"/>
        <v>241</v>
      </c>
      <c r="K31" s="8">
        <f t="shared" si="11"/>
        <v>0.52277657266811284</v>
      </c>
    </row>
    <row r="32" spans="1:11" x14ac:dyDescent="0.2">
      <c r="A32" s="50"/>
      <c r="B32" s="51">
        <f t="shared" si="10"/>
        <v>45700</v>
      </c>
      <c r="C32" s="12"/>
      <c r="D32" s="43" t="s">
        <v>66</v>
      </c>
      <c r="E32" s="43" t="s">
        <v>64</v>
      </c>
      <c r="F32" s="25" t="s">
        <v>109</v>
      </c>
      <c r="G32" s="25">
        <v>4</v>
      </c>
      <c r="H32" s="5" t="s">
        <v>9</v>
      </c>
      <c r="I32" s="6">
        <f>SUM($G$6:G32)</f>
        <v>465</v>
      </c>
      <c r="J32" s="7">
        <f t="shared" si="0"/>
        <v>241</v>
      </c>
      <c r="K32" s="8">
        <f t="shared" si="11"/>
        <v>0.51827956989247315</v>
      </c>
    </row>
    <row r="33" spans="1:11" x14ac:dyDescent="0.2">
      <c r="A33" s="50"/>
      <c r="B33" s="51">
        <f t="shared" si="10"/>
        <v>45701</v>
      </c>
      <c r="C33" s="12"/>
      <c r="D33" s="43" t="s">
        <v>66</v>
      </c>
      <c r="E33" s="43" t="s">
        <v>64</v>
      </c>
      <c r="F33" s="25" t="s">
        <v>110</v>
      </c>
      <c r="G33" s="25">
        <v>13</v>
      </c>
      <c r="H33" s="5" t="s">
        <v>9</v>
      </c>
      <c r="I33" s="6">
        <f>SUM($G$6:G33)</f>
        <v>478</v>
      </c>
      <c r="J33" s="7">
        <f t="shared" si="0"/>
        <v>241</v>
      </c>
      <c r="K33" s="8">
        <f t="shared" si="11"/>
        <v>0.50418410041841</v>
      </c>
    </row>
    <row r="34" spans="1:11" x14ac:dyDescent="0.2">
      <c r="A34" s="50"/>
      <c r="B34" s="51">
        <f t="shared" si="10"/>
        <v>45701</v>
      </c>
      <c r="C34" s="12"/>
      <c r="D34" s="43" t="s">
        <v>66</v>
      </c>
      <c r="E34" s="43" t="s">
        <v>64</v>
      </c>
      <c r="F34" s="25" t="s">
        <v>111</v>
      </c>
      <c r="G34" s="25">
        <v>5</v>
      </c>
      <c r="H34" s="5" t="s">
        <v>9</v>
      </c>
      <c r="I34" s="6">
        <f>SUM($G$6:G34)</f>
        <v>483</v>
      </c>
      <c r="J34" s="7">
        <f t="shared" si="0"/>
        <v>241</v>
      </c>
      <c r="K34" s="8">
        <f t="shared" si="11"/>
        <v>0.49896480331262938</v>
      </c>
    </row>
    <row r="35" spans="1:11" x14ac:dyDescent="0.2">
      <c r="A35" s="50"/>
      <c r="B35" s="51">
        <f t="shared" si="10"/>
        <v>45701</v>
      </c>
      <c r="C35" s="12"/>
      <c r="D35" s="43" t="s">
        <v>66</v>
      </c>
      <c r="E35" s="43" t="s">
        <v>64</v>
      </c>
      <c r="F35" s="25" t="s">
        <v>112</v>
      </c>
      <c r="G35" s="25">
        <v>7</v>
      </c>
      <c r="H35" s="5" t="s">
        <v>9</v>
      </c>
      <c r="I35" s="6">
        <f>SUM($G$6:G35)</f>
        <v>490</v>
      </c>
      <c r="J35" s="7">
        <f t="shared" si="0"/>
        <v>241</v>
      </c>
      <c r="K35" s="8">
        <f t="shared" si="11"/>
        <v>0.49183673469387756</v>
      </c>
    </row>
    <row r="36" spans="1:11" x14ac:dyDescent="0.2">
      <c r="A36" s="50"/>
      <c r="B36" s="51">
        <f t="shared" si="10"/>
        <v>45703</v>
      </c>
      <c r="C36" s="12"/>
      <c r="D36" s="43" t="s">
        <v>66</v>
      </c>
      <c r="E36" s="43" t="s">
        <v>64</v>
      </c>
      <c r="F36" s="25" t="s">
        <v>113</v>
      </c>
      <c r="G36" s="25">
        <v>18</v>
      </c>
      <c r="H36" s="5" t="s">
        <v>9</v>
      </c>
      <c r="I36" s="6">
        <f>SUM($G$6:G36)</f>
        <v>508</v>
      </c>
      <c r="J36" s="7">
        <f t="shared" si="0"/>
        <v>241</v>
      </c>
      <c r="K36" s="8">
        <f t="shared" si="11"/>
        <v>0.47440944881889763</v>
      </c>
    </row>
    <row r="37" spans="1:11" x14ac:dyDescent="0.2">
      <c r="A37" s="50"/>
      <c r="B37" s="51">
        <f t="shared" si="10"/>
        <v>45705</v>
      </c>
      <c r="C37" s="12"/>
      <c r="D37" s="43" t="s">
        <v>66</v>
      </c>
      <c r="E37" s="43" t="s">
        <v>64</v>
      </c>
      <c r="F37" s="25" t="s">
        <v>114</v>
      </c>
      <c r="G37" s="25">
        <v>35</v>
      </c>
      <c r="H37" s="5" t="s">
        <v>9</v>
      </c>
      <c r="I37" s="6">
        <f>SUM($G$6:G37)</f>
        <v>543</v>
      </c>
      <c r="J37" s="7">
        <f t="shared" si="0"/>
        <v>241</v>
      </c>
      <c r="K37" s="8">
        <f t="shared" si="11"/>
        <v>0.44383057090239408</v>
      </c>
    </row>
    <row r="38" spans="1:11" x14ac:dyDescent="0.2">
      <c r="A38" s="50"/>
      <c r="B38" s="51">
        <f t="shared" si="10"/>
        <v>45706</v>
      </c>
      <c r="C38" s="12"/>
      <c r="D38" s="43" t="s">
        <v>66</v>
      </c>
      <c r="E38" s="43" t="s">
        <v>65</v>
      </c>
      <c r="F38" s="25" t="s">
        <v>88</v>
      </c>
      <c r="G38" s="25">
        <v>28</v>
      </c>
      <c r="H38" s="5" t="s">
        <v>9</v>
      </c>
      <c r="I38" s="6">
        <f>SUM($G$6:G38)</f>
        <v>571</v>
      </c>
      <c r="J38" s="7">
        <f t="shared" ref="J38:J60" si="12">SUMIFS(PgCnt,CompFlag,"Yes",ActFDate,"&lt;="&amp;B38)</f>
        <v>241</v>
      </c>
      <c r="K38" s="8">
        <f t="shared" si="11"/>
        <v>0.42206654991243431</v>
      </c>
    </row>
    <row r="39" spans="1:11" x14ac:dyDescent="0.2">
      <c r="A39" s="50"/>
      <c r="B39" s="51">
        <f t="shared" si="10"/>
        <v>45707</v>
      </c>
      <c r="C39" s="12"/>
      <c r="D39" s="43" t="s">
        <v>66</v>
      </c>
      <c r="E39" s="43" t="s">
        <v>65</v>
      </c>
      <c r="F39" s="25" t="s">
        <v>115</v>
      </c>
      <c r="G39" s="25">
        <v>8</v>
      </c>
      <c r="H39" s="5" t="s">
        <v>9</v>
      </c>
      <c r="I39" s="6">
        <f>SUM($G$6:G39)</f>
        <v>579</v>
      </c>
      <c r="J39" s="7">
        <f t="shared" si="12"/>
        <v>241</v>
      </c>
      <c r="K39" s="8">
        <f t="shared" si="11"/>
        <v>0.41623488773747841</v>
      </c>
    </row>
    <row r="40" spans="1:11" x14ac:dyDescent="0.2">
      <c r="A40" s="50"/>
      <c r="B40" s="51">
        <f t="shared" si="10"/>
        <v>45707</v>
      </c>
      <c r="C40" s="12"/>
      <c r="D40" s="43" t="s">
        <v>66</v>
      </c>
      <c r="E40" s="43" t="s">
        <v>65</v>
      </c>
      <c r="F40" s="25" t="s">
        <v>116</v>
      </c>
      <c r="G40" s="25">
        <v>8</v>
      </c>
      <c r="H40" s="5" t="s">
        <v>9</v>
      </c>
      <c r="I40" s="6">
        <f>SUM($G$6:G40)</f>
        <v>587</v>
      </c>
      <c r="J40" s="7">
        <f t="shared" si="12"/>
        <v>241</v>
      </c>
      <c r="K40" s="8">
        <f t="shared" si="11"/>
        <v>0.41056218057921634</v>
      </c>
    </row>
    <row r="41" spans="1:11" x14ac:dyDescent="0.2">
      <c r="A41" s="52"/>
      <c r="B41" s="53"/>
      <c r="C41" s="21"/>
      <c r="D41" s="55" t="s">
        <v>66</v>
      </c>
      <c r="E41" s="55"/>
      <c r="F41" s="56" t="s">
        <v>61</v>
      </c>
      <c r="G41" s="55"/>
      <c r="H41" s="22" t="s">
        <v>9</v>
      </c>
      <c r="I41" s="23">
        <f>SUM($G$6:G41)</f>
        <v>587</v>
      </c>
      <c r="J41" s="24">
        <f t="shared" si="12"/>
        <v>0</v>
      </c>
      <c r="K41" s="26">
        <f t="shared" si="9"/>
        <v>0</v>
      </c>
    </row>
    <row r="42" spans="1:11" x14ac:dyDescent="0.2">
      <c r="A42" s="50"/>
      <c r="B42" s="51">
        <f t="shared" ref="B42:B59" si="13">StartDate+VLOOKUP(F42,DayLookUp,4,FALSE)</f>
        <v>45710</v>
      </c>
      <c r="C42" s="12"/>
      <c r="D42" s="43" t="s">
        <v>67</v>
      </c>
      <c r="E42" s="43" t="s">
        <v>68</v>
      </c>
      <c r="F42" s="25" t="s">
        <v>117</v>
      </c>
      <c r="G42" s="25">
        <v>45</v>
      </c>
      <c r="H42" s="5" t="s">
        <v>9</v>
      </c>
      <c r="I42" s="6">
        <f>SUM($G$6:G42)</f>
        <v>632</v>
      </c>
      <c r="J42" s="7">
        <f t="shared" si="12"/>
        <v>241</v>
      </c>
      <c r="K42" s="8">
        <f t="shared" si="9"/>
        <v>0.38132911392405061</v>
      </c>
    </row>
    <row r="43" spans="1:11" x14ac:dyDescent="0.2">
      <c r="A43" s="50"/>
      <c r="B43" s="51">
        <f t="shared" si="13"/>
        <v>45713</v>
      </c>
      <c r="C43" s="12"/>
      <c r="D43" s="43" t="s">
        <v>67</v>
      </c>
      <c r="E43" s="43" t="s">
        <v>68</v>
      </c>
      <c r="F43" s="25" t="s">
        <v>118</v>
      </c>
      <c r="G43" s="25">
        <v>47</v>
      </c>
      <c r="H43" s="5" t="s">
        <v>9</v>
      </c>
      <c r="I43" s="6">
        <f>SUM($G$6:G43)</f>
        <v>679</v>
      </c>
      <c r="J43" s="7">
        <f t="shared" si="12"/>
        <v>241</v>
      </c>
      <c r="K43" s="8">
        <f t="shared" ref="K43:K59" si="14">J43/I43</f>
        <v>0.3549337260677467</v>
      </c>
    </row>
    <row r="44" spans="1:11" x14ac:dyDescent="0.2">
      <c r="A44" s="50"/>
      <c r="B44" s="51">
        <f t="shared" si="13"/>
        <v>45714</v>
      </c>
      <c r="C44" s="12"/>
      <c r="D44" s="43" t="s">
        <v>67</v>
      </c>
      <c r="E44" s="43" t="s">
        <v>68</v>
      </c>
      <c r="F44" s="25" t="s">
        <v>119</v>
      </c>
      <c r="G44" s="25">
        <v>17</v>
      </c>
      <c r="H44" s="5" t="s">
        <v>9</v>
      </c>
      <c r="I44" s="6">
        <f>SUM($G$6:G44)</f>
        <v>696</v>
      </c>
      <c r="J44" s="7">
        <f t="shared" si="12"/>
        <v>241</v>
      </c>
      <c r="K44" s="8">
        <f t="shared" si="14"/>
        <v>0.34626436781609193</v>
      </c>
    </row>
    <row r="45" spans="1:11" x14ac:dyDescent="0.2">
      <c r="A45" s="50"/>
      <c r="B45" s="51">
        <f t="shared" si="13"/>
        <v>45716</v>
      </c>
      <c r="C45" s="12"/>
      <c r="D45" s="43" t="s">
        <v>67</v>
      </c>
      <c r="E45" s="43" t="s">
        <v>68</v>
      </c>
      <c r="F45" s="25" t="s">
        <v>120</v>
      </c>
      <c r="G45" s="25">
        <v>31</v>
      </c>
      <c r="H45" s="5" t="s">
        <v>9</v>
      </c>
      <c r="I45" s="6">
        <f>SUM($G$6:G45)</f>
        <v>727</v>
      </c>
      <c r="J45" s="7">
        <f t="shared" si="12"/>
        <v>241</v>
      </c>
      <c r="K45" s="8">
        <f t="shared" si="14"/>
        <v>0.33149931224209078</v>
      </c>
    </row>
    <row r="46" spans="1:11" x14ac:dyDescent="0.2">
      <c r="A46" s="50"/>
      <c r="B46" s="51">
        <f t="shared" si="13"/>
        <v>45718</v>
      </c>
      <c r="C46" s="12"/>
      <c r="D46" s="43" t="s">
        <v>67</v>
      </c>
      <c r="E46" s="43" t="s">
        <v>68</v>
      </c>
      <c r="F46" s="25" t="s">
        <v>90</v>
      </c>
      <c r="G46" s="25">
        <v>31</v>
      </c>
      <c r="H46" s="5" t="s">
        <v>9</v>
      </c>
      <c r="I46" s="6">
        <f>SUM($G$6:G46)</f>
        <v>758</v>
      </c>
      <c r="J46" s="7">
        <f t="shared" si="12"/>
        <v>241</v>
      </c>
      <c r="K46" s="8">
        <f t="shared" si="14"/>
        <v>0.31794195250659629</v>
      </c>
    </row>
    <row r="47" spans="1:11" x14ac:dyDescent="0.2">
      <c r="A47" s="50"/>
      <c r="B47" s="51">
        <f t="shared" si="13"/>
        <v>45719</v>
      </c>
      <c r="C47" s="12"/>
      <c r="D47" s="43" t="s">
        <v>67</v>
      </c>
      <c r="E47" s="43" t="s">
        <v>68</v>
      </c>
      <c r="F47" s="25" t="s">
        <v>121</v>
      </c>
      <c r="G47" s="25">
        <v>21</v>
      </c>
      <c r="H47" s="5" t="s">
        <v>9</v>
      </c>
      <c r="I47" s="6">
        <f>SUM($G$6:G47)</f>
        <v>779</v>
      </c>
      <c r="J47" s="7">
        <f t="shared" si="12"/>
        <v>241</v>
      </c>
      <c r="K47" s="8">
        <f t="shared" si="14"/>
        <v>0.30937098844672656</v>
      </c>
    </row>
    <row r="48" spans="1:11" x14ac:dyDescent="0.2">
      <c r="A48" s="50"/>
      <c r="B48" s="51">
        <f t="shared" si="13"/>
        <v>45722</v>
      </c>
      <c r="C48" s="12"/>
      <c r="D48" s="43" t="s">
        <v>67</v>
      </c>
      <c r="E48" s="43" t="s">
        <v>68</v>
      </c>
      <c r="F48" s="25" t="s">
        <v>122</v>
      </c>
      <c r="G48" s="25">
        <v>40</v>
      </c>
      <c r="H48" s="5" t="s">
        <v>9</v>
      </c>
      <c r="I48" s="6">
        <f>SUM($G$6:G48)</f>
        <v>819</v>
      </c>
      <c r="J48" s="7">
        <f t="shared" si="12"/>
        <v>241</v>
      </c>
      <c r="K48" s="8">
        <f t="shared" si="14"/>
        <v>0.29426129426129427</v>
      </c>
    </row>
    <row r="49" spans="1:13" x14ac:dyDescent="0.2">
      <c r="A49" s="50"/>
      <c r="B49" s="51">
        <f t="shared" si="13"/>
        <v>45724</v>
      </c>
      <c r="C49" s="12"/>
      <c r="D49" s="43" t="s">
        <v>67</v>
      </c>
      <c r="E49" s="43" t="s">
        <v>68</v>
      </c>
      <c r="F49" s="25" t="s">
        <v>123</v>
      </c>
      <c r="G49" s="25">
        <v>45</v>
      </c>
      <c r="H49" s="5" t="s">
        <v>9</v>
      </c>
      <c r="I49" s="6">
        <f>SUM($G$6:G49)</f>
        <v>864</v>
      </c>
      <c r="J49" s="7">
        <f t="shared" si="12"/>
        <v>241</v>
      </c>
      <c r="K49" s="8">
        <f t="shared" si="14"/>
        <v>0.27893518518518517</v>
      </c>
    </row>
    <row r="50" spans="1:13" x14ac:dyDescent="0.2">
      <c r="A50" s="50"/>
      <c r="B50" s="51">
        <f t="shared" si="13"/>
        <v>45726</v>
      </c>
      <c r="C50" s="12"/>
      <c r="D50" s="43" t="s">
        <v>67</v>
      </c>
      <c r="E50" s="43" t="s">
        <v>74</v>
      </c>
      <c r="F50" s="25" t="s">
        <v>124</v>
      </c>
      <c r="G50" s="25">
        <v>30</v>
      </c>
      <c r="H50" s="5" t="s">
        <v>9</v>
      </c>
      <c r="I50" s="6">
        <f>SUM($G$6:G50)</f>
        <v>894</v>
      </c>
      <c r="J50" s="7">
        <f t="shared" si="12"/>
        <v>241</v>
      </c>
      <c r="K50" s="8">
        <f t="shared" si="14"/>
        <v>0.26957494407158838</v>
      </c>
      <c r="M50"/>
    </row>
    <row r="51" spans="1:13" x14ac:dyDescent="0.2">
      <c r="A51" s="50"/>
      <c r="B51" s="51">
        <f t="shared" si="13"/>
        <v>45728</v>
      </c>
      <c r="C51" s="12"/>
      <c r="D51" s="43" t="s">
        <v>67</v>
      </c>
      <c r="E51" s="43" t="s">
        <v>74</v>
      </c>
      <c r="F51" s="25" t="s">
        <v>125</v>
      </c>
      <c r="G51" s="25">
        <v>24</v>
      </c>
      <c r="H51" s="5" t="s">
        <v>9</v>
      </c>
      <c r="I51" s="6">
        <f>SUM($G$6:G51)</f>
        <v>918</v>
      </c>
      <c r="J51" s="7">
        <f t="shared" si="12"/>
        <v>241</v>
      </c>
      <c r="K51" s="8">
        <f t="shared" si="14"/>
        <v>0.26252723311546838</v>
      </c>
      <c r="M51"/>
    </row>
    <row r="52" spans="1:13" x14ac:dyDescent="0.2">
      <c r="A52" s="50"/>
      <c r="B52" s="51">
        <f t="shared" si="13"/>
        <v>45728</v>
      </c>
      <c r="C52" s="12"/>
      <c r="D52" s="43" t="s">
        <v>67</v>
      </c>
      <c r="E52" s="43" t="s">
        <v>74</v>
      </c>
      <c r="F52" s="25" t="s">
        <v>82</v>
      </c>
      <c r="G52" s="25">
        <v>13</v>
      </c>
      <c r="H52" s="5" t="s">
        <v>9</v>
      </c>
      <c r="I52" s="6">
        <f>SUM($G$6:G52)</f>
        <v>931</v>
      </c>
      <c r="J52" s="7">
        <f t="shared" si="12"/>
        <v>241</v>
      </c>
      <c r="K52" s="8">
        <f t="shared" si="14"/>
        <v>0.25886143931256711</v>
      </c>
      <c r="M52"/>
    </row>
    <row r="53" spans="1:13" x14ac:dyDescent="0.2">
      <c r="A53" s="50"/>
      <c r="B53" s="51">
        <f t="shared" si="13"/>
        <v>45729</v>
      </c>
      <c r="C53" s="12"/>
      <c r="D53" s="43" t="s">
        <v>67</v>
      </c>
      <c r="E53" s="43" t="s">
        <v>74</v>
      </c>
      <c r="F53" s="25" t="s">
        <v>126</v>
      </c>
      <c r="G53" s="25">
        <v>15</v>
      </c>
      <c r="H53" s="5" t="s">
        <v>9</v>
      </c>
      <c r="I53" s="6">
        <f>SUM($G$6:G53)</f>
        <v>946</v>
      </c>
      <c r="J53" s="7">
        <f t="shared" si="12"/>
        <v>241</v>
      </c>
      <c r="K53" s="8">
        <f t="shared" si="14"/>
        <v>0.2547568710359408</v>
      </c>
      <c r="M53"/>
    </row>
    <row r="54" spans="1:13" x14ac:dyDescent="0.2">
      <c r="A54" s="50"/>
      <c r="B54" s="51">
        <f t="shared" si="13"/>
        <v>45729</v>
      </c>
      <c r="C54" s="12"/>
      <c r="D54" s="43" t="s">
        <v>67</v>
      </c>
      <c r="E54" s="43" t="s">
        <v>74</v>
      </c>
      <c r="F54" s="25" t="s">
        <v>127</v>
      </c>
      <c r="G54" s="25">
        <v>2</v>
      </c>
      <c r="H54" s="5" t="s">
        <v>9</v>
      </c>
      <c r="I54" s="6">
        <f>SUM($G$6:G54)</f>
        <v>948</v>
      </c>
      <c r="J54" s="7">
        <f t="shared" si="12"/>
        <v>241</v>
      </c>
      <c r="K54" s="8">
        <f t="shared" si="14"/>
        <v>0.25421940928270043</v>
      </c>
      <c r="M54"/>
    </row>
    <row r="55" spans="1:13" x14ac:dyDescent="0.2">
      <c r="A55" s="50"/>
      <c r="B55" s="51">
        <f t="shared" si="13"/>
        <v>45731</v>
      </c>
      <c r="C55" s="12"/>
      <c r="D55" s="43" t="s">
        <v>67</v>
      </c>
      <c r="E55" s="43" t="s">
        <v>74</v>
      </c>
      <c r="F55" s="25" t="s">
        <v>128</v>
      </c>
      <c r="G55" s="25">
        <v>19</v>
      </c>
      <c r="H55" s="5" t="s">
        <v>9</v>
      </c>
      <c r="I55" s="6">
        <f>SUM($G$6:G55)</f>
        <v>967</v>
      </c>
      <c r="J55" s="7">
        <f t="shared" si="12"/>
        <v>241</v>
      </c>
      <c r="K55" s="8">
        <f t="shared" si="14"/>
        <v>0.24922440537745605</v>
      </c>
      <c r="M55"/>
    </row>
    <row r="56" spans="1:13" x14ac:dyDescent="0.2">
      <c r="A56" s="50"/>
      <c r="B56" s="51">
        <f t="shared" si="13"/>
        <v>45731</v>
      </c>
      <c r="C56" s="12"/>
      <c r="D56" s="43" t="s">
        <v>67</v>
      </c>
      <c r="E56" s="43" t="s">
        <v>74</v>
      </c>
      <c r="F56" s="25" t="s">
        <v>129</v>
      </c>
      <c r="G56" s="25">
        <v>12</v>
      </c>
      <c r="H56" s="5" t="s">
        <v>9</v>
      </c>
      <c r="I56" s="6">
        <f>SUM($G$6:G56)</f>
        <v>979</v>
      </c>
      <c r="J56" s="7">
        <f t="shared" si="12"/>
        <v>241</v>
      </c>
      <c r="K56" s="8">
        <f t="shared" si="14"/>
        <v>0.24616956077630234</v>
      </c>
      <c r="M56"/>
    </row>
    <row r="57" spans="1:13" x14ac:dyDescent="0.2">
      <c r="A57" s="50"/>
      <c r="B57" s="51">
        <f t="shared" si="13"/>
        <v>45732</v>
      </c>
      <c r="C57" s="12"/>
      <c r="D57" s="43" t="s">
        <v>67</v>
      </c>
      <c r="E57" s="43" t="s">
        <v>74</v>
      </c>
      <c r="F57" s="25" t="s">
        <v>89</v>
      </c>
      <c r="G57" s="25">
        <v>12</v>
      </c>
      <c r="H57" s="5" t="s">
        <v>9</v>
      </c>
      <c r="I57" s="6">
        <f>SUM($G$6:G57)</f>
        <v>991</v>
      </c>
      <c r="J57" s="7">
        <f t="shared" si="12"/>
        <v>241</v>
      </c>
      <c r="K57" s="8">
        <f t="shared" si="14"/>
        <v>0.24318869828456105</v>
      </c>
      <c r="M57"/>
    </row>
    <row r="58" spans="1:13" x14ac:dyDescent="0.2">
      <c r="A58" s="50"/>
      <c r="B58" s="51">
        <f t="shared" si="13"/>
        <v>45734</v>
      </c>
      <c r="C58" s="12"/>
      <c r="D58" s="43" t="s">
        <v>67</v>
      </c>
      <c r="E58" s="43" t="s">
        <v>74</v>
      </c>
      <c r="F58" s="25" t="s">
        <v>130</v>
      </c>
      <c r="G58" s="25">
        <v>36</v>
      </c>
      <c r="H58" s="5" t="s">
        <v>9</v>
      </c>
      <c r="I58" s="6">
        <f>SUM($G$6:G58)</f>
        <v>1027</v>
      </c>
      <c r="J58" s="7">
        <f t="shared" si="12"/>
        <v>241</v>
      </c>
      <c r="K58" s="8">
        <f t="shared" si="14"/>
        <v>0.23466407010710807</v>
      </c>
      <c r="M58"/>
    </row>
    <row r="59" spans="1:13" x14ac:dyDescent="0.2">
      <c r="A59" s="50"/>
      <c r="B59" s="51">
        <f t="shared" si="13"/>
        <v>45736</v>
      </c>
      <c r="C59" s="12"/>
      <c r="D59" s="43" t="s">
        <v>67</v>
      </c>
      <c r="E59" s="43" t="s">
        <v>74</v>
      </c>
      <c r="F59" s="25" t="s">
        <v>131</v>
      </c>
      <c r="G59" s="25">
        <v>21</v>
      </c>
      <c r="H59" s="5" t="s">
        <v>9</v>
      </c>
      <c r="I59" s="6">
        <f>SUM($G$6:G59)</f>
        <v>1048</v>
      </c>
      <c r="J59" s="7">
        <f t="shared" si="12"/>
        <v>241</v>
      </c>
      <c r="K59" s="8">
        <f t="shared" si="14"/>
        <v>0.22996183206106871</v>
      </c>
      <c r="M59"/>
    </row>
    <row r="60" spans="1:13" x14ac:dyDescent="0.2">
      <c r="A60" s="57"/>
      <c r="B60" s="58"/>
      <c r="C60" s="30"/>
      <c r="D60" s="59" t="s">
        <v>67</v>
      </c>
      <c r="E60" s="59"/>
      <c r="F60" s="31" t="s">
        <v>62</v>
      </c>
      <c r="G60" s="59"/>
      <c r="H60" s="32" t="s">
        <v>9</v>
      </c>
      <c r="I60" s="27">
        <f>SUM($G$6:G60)</f>
        <v>1048</v>
      </c>
      <c r="J60" s="28">
        <f t="shared" si="12"/>
        <v>0</v>
      </c>
      <c r="K60" s="29">
        <f t="shared" ref="K60" si="15">J60/I60</f>
        <v>0</v>
      </c>
    </row>
    <row r="61" spans="1:13" x14ac:dyDescent="0.2">
      <c r="B61" s="51"/>
      <c r="C61" s="51"/>
      <c r="H61" s="5"/>
      <c r="I61" s="9"/>
      <c r="J61" s="9"/>
      <c r="K61" s="13"/>
    </row>
    <row r="62" spans="1:13" x14ac:dyDescent="0.2">
      <c r="B62" s="16" t="s">
        <v>32</v>
      </c>
      <c r="C62" s="51"/>
      <c r="D62" s="60" t="s">
        <v>76</v>
      </c>
    </row>
    <row r="63" spans="1:13" x14ac:dyDescent="0.2">
      <c r="B63" s="51"/>
      <c r="C63" s="51"/>
      <c r="D63" s="61" t="s">
        <v>52</v>
      </c>
    </row>
    <row r="64" spans="1:13" x14ac:dyDescent="0.2">
      <c r="B64" s="19" t="s">
        <v>69</v>
      </c>
      <c r="C64" s="51"/>
      <c r="D64" s="62"/>
    </row>
    <row r="65" spans="2:4" x14ac:dyDescent="0.2">
      <c r="B65" s="51">
        <f>B68-1</f>
        <v>45740</v>
      </c>
      <c r="C65" s="51"/>
      <c r="D65" s="63" t="s">
        <v>16</v>
      </c>
    </row>
    <row r="66" spans="2:4" x14ac:dyDescent="0.2">
      <c r="B66" s="51"/>
      <c r="C66" s="51"/>
      <c r="D66" s="64" t="s">
        <v>13</v>
      </c>
    </row>
    <row r="67" spans="2:4" x14ac:dyDescent="0.2">
      <c r="B67" s="51"/>
      <c r="C67" s="51"/>
      <c r="D67" s="64"/>
    </row>
    <row r="68" spans="2:4" x14ac:dyDescent="0.2">
      <c r="B68" s="51">
        <f>B70-7</f>
        <v>45741</v>
      </c>
      <c r="C68" s="51"/>
      <c r="D68" s="63" t="s">
        <v>53</v>
      </c>
    </row>
    <row r="69" spans="2:4" x14ac:dyDescent="0.2">
      <c r="B69" s="51"/>
      <c r="C69" s="51"/>
      <c r="D69" s="63"/>
    </row>
    <row r="70" spans="2:4" x14ac:dyDescent="0.2">
      <c r="B70" s="51">
        <f>B72-15</f>
        <v>45748</v>
      </c>
      <c r="C70" s="51"/>
      <c r="D70" s="63" t="s">
        <v>77</v>
      </c>
    </row>
    <row r="71" spans="2:4" x14ac:dyDescent="0.2">
      <c r="B71" s="51"/>
      <c r="C71" s="51"/>
      <c r="D71" s="63"/>
    </row>
    <row r="72" spans="2:4" x14ac:dyDescent="0.2">
      <c r="B72" s="51">
        <f>B74-5</f>
        <v>45763</v>
      </c>
      <c r="C72" s="51"/>
      <c r="D72" s="63" t="s">
        <v>14</v>
      </c>
    </row>
    <row r="73" spans="2:4" x14ac:dyDescent="0.2">
      <c r="B73" s="51"/>
      <c r="C73" s="51"/>
      <c r="D73" s="64"/>
    </row>
    <row r="74" spans="2:4" x14ac:dyDescent="0.2">
      <c r="B74" s="51">
        <f>B76-10</f>
        <v>45768</v>
      </c>
      <c r="C74" s="51"/>
      <c r="D74" s="65" t="s">
        <v>54</v>
      </c>
    </row>
    <row r="75" spans="2:4" x14ac:dyDescent="0.2">
      <c r="B75" s="51"/>
      <c r="C75" s="51"/>
      <c r="D75" s="64"/>
    </row>
    <row r="76" spans="2:4" x14ac:dyDescent="0.2">
      <c r="B76" s="20">
        <v>45778</v>
      </c>
      <c r="C76" s="14"/>
      <c r="D76" s="60" t="s">
        <v>17</v>
      </c>
    </row>
    <row r="77" spans="2:4" x14ac:dyDescent="0.2">
      <c r="B77" s="51"/>
      <c r="C77" s="51"/>
      <c r="D77" s="66"/>
    </row>
    <row r="78" spans="2:4" x14ac:dyDescent="0.2">
      <c r="B78" s="51">
        <f>B76+1</f>
        <v>45779</v>
      </c>
      <c r="C78" s="51"/>
      <c r="D78" s="63" t="s">
        <v>50</v>
      </c>
    </row>
  </sheetData>
  <mergeCells count="1">
    <mergeCell ref="H1:I1"/>
  </mergeCells>
  <phoneticPr fontId="11" type="noConversion"/>
  <dataValidations count="1">
    <dataValidation type="list" allowBlank="1" showInputMessage="1" showErrorMessage="1" sqref="H6:H61" xr:uid="{00000000-0002-0000-0100-000001000000}">
      <formula1>"No,Yes"</formula1>
    </dataValidation>
  </dataValidations>
  <hyperlinks>
    <hyperlink ref="D63" r:id="rId1" xr:uid="{8A3D0884-437E-DF44-A6EE-9338468DC974}"/>
  </hyperlinks>
  <pageMargins left="0.7" right="0.7" top="0.75" bottom="0.75" header="0.3" footer="0.3"/>
  <pageSetup scale="50" orientation="landscape"/>
  <headerFooter>
    <oddHeader>&amp;L&amp;"Calibri,Regular"&amp;K000000TIA Suggested Study Schedule - ILA LP Fall 2016&amp;R&amp;"Calibri,Regular"&amp;K000000www.theinfiniteactuary.com</oddHeader>
    <oddFooter>&amp;L&amp;"Calibri,Regular"&amp;K000000© 2016 The Infinite Actuary, LLC&amp;R&amp;"Calibri,Regular"&amp;K000000Page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</sheetPr>
  <dimension ref="B58"/>
  <sheetViews>
    <sheetView showGridLines="0" zoomScale="80" zoomScaleNormal="80" zoomScalePageLayoutView="80" workbookViewId="0"/>
  </sheetViews>
  <sheetFormatPr baseColWidth="10" defaultColWidth="8.83203125" defaultRowHeight="15" x14ac:dyDescent="0.2"/>
  <sheetData>
    <row r="58" spans="2:2" x14ac:dyDescent="0.2">
      <c r="B58" t="s">
        <v>34</v>
      </c>
    </row>
  </sheetData>
  <pageMargins left="0.7" right="0.7" top="0.75" bottom="0.75" header="0.3" footer="0.3"/>
  <pageSetup scale="42" orientation="portrait"/>
  <headerFooter>
    <oddFooter>&amp;LTIA ERM exam online seminar - Fall 2014 sitting&amp;RCreated by: Roger Rosales, FSA , CERA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3"/>
  <sheetViews>
    <sheetView zoomScale="125" zoomScaleNormal="125" zoomScalePageLayoutView="125" workbookViewId="0"/>
  </sheetViews>
  <sheetFormatPr baseColWidth="10" defaultColWidth="10.6640625" defaultRowHeight="15" x14ac:dyDescent="0.2"/>
  <sheetData>
    <row r="1" spans="1:3" x14ac:dyDescent="0.2">
      <c r="A1" t="s">
        <v>48</v>
      </c>
      <c r="B1" s="18"/>
    </row>
    <row r="2" spans="1:3" x14ac:dyDescent="0.2">
      <c r="A2" t="s">
        <v>49</v>
      </c>
      <c r="B2" s="18"/>
    </row>
    <row r="4" spans="1:3" x14ac:dyDescent="0.2">
      <c r="A4" s="11" t="s">
        <v>37</v>
      </c>
      <c r="B4" s="11" t="s">
        <v>36</v>
      </c>
      <c r="C4" s="11" t="s">
        <v>38</v>
      </c>
    </row>
    <row r="5" spans="1:3" x14ac:dyDescent="0.2">
      <c r="A5" t="s">
        <v>39</v>
      </c>
      <c r="B5" s="15">
        <v>45607</v>
      </c>
      <c r="C5" t="s">
        <v>137</v>
      </c>
    </row>
    <row r="6" spans="1:3" x14ac:dyDescent="0.2">
      <c r="B6" s="15"/>
    </row>
    <row r="7" spans="1:3" x14ac:dyDescent="0.2">
      <c r="A7" s="15"/>
    </row>
    <row r="8" spans="1:3" x14ac:dyDescent="0.2">
      <c r="A8" s="15"/>
    </row>
    <row r="9" spans="1:3" x14ac:dyDescent="0.2">
      <c r="A9" s="15"/>
    </row>
    <row r="10" spans="1:3" x14ac:dyDescent="0.2">
      <c r="A10" s="15"/>
    </row>
    <row r="11" spans="1:3" x14ac:dyDescent="0.2">
      <c r="A11" s="15"/>
    </row>
    <row r="12" spans="1:3" x14ac:dyDescent="0.2">
      <c r="A12" s="15"/>
    </row>
    <row r="13" spans="1:3" x14ac:dyDescent="0.2">
      <c r="A13" s="15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I80"/>
  <sheetViews>
    <sheetView zoomScaleNormal="100" workbookViewId="0">
      <selection activeCell="B4" sqref="B4"/>
    </sheetView>
  </sheetViews>
  <sheetFormatPr baseColWidth="10" defaultColWidth="10.6640625" defaultRowHeight="15" x14ac:dyDescent="0.2"/>
  <cols>
    <col min="1" max="1" width="18.6640625" bestFit="1" customWidth="1"/>
    <col min="5" max="5" width="61.83203125" bestFit="1" customWidth="1"/>
    <col min="6" max="6" width="10.6640625" style="17"/>
  </cols>
  <sheetData>
    <row r="2" spans="1:9" x14ac:dyDescent="0.2">
      <c r="A2" t="s">
        <v>19</v>
      </c>
      <c r="B2" s="15">
        <f>StartDate</f>
        <v>45672</v>
      </c>
    </row>
    <row r="3" spans="1:9" x14ac:dyDescent="0.2">
      <c r="A3" t="s">
        <v>41</v>
      </c>
      <c r="B3" s="15">
        <f>Schedule!B76</f>
        <v>45778</v>
      </c>
    </row>
    <row r="4" spans="1:9" x14ac:dyDescent="0.2">
      <c r="A4" t="s">
        <v>42</v>
      </c>
      <c r="B4" s="67">
        <f>B3-B2</f>
        <v>106</v>
      </c>
    </row>
    <row r="5" spans="1:9" x14ac:dyDescent="0.2">
      <c r="A5" t="s">
        <v>91</v>
      </c>
      <c r="B5" s="68">
        <v>0.6</v>
      </c>
      <c r="F5" s="17" t="s">
        <v>40</v>
      </c>
      <c r="G5" t="s">
        <v>44</v>
      </c>
      <c r="H5" t="s">
        <v>18</v>
      </c>
      <c r="I5" t="s">
        <v>71</v>
      </c>
    </row>
    <row r="6" spans="1:9" x14ac:dyDescent="0.2">
      <c r="A6" t="s">
        <v>43</v>
      </c>
      <c r="B6">
        <f>ROUND(B4*B5,0)</f>
        <v>64</v>
      </c>
      <c r="E6" t="s">
        <v>85</v>
      </c>
      <c r="F6">
        <v>3</v>
      </c>
      <c r="G6">
        <f>SUM($F$6:F6)/Core_pages</f>
        <v>2.8625954198473282E-3</v>
      </c>
      <c r="H6">
        <f t="shared" ref="H6" si="0">INT(G6*$B$6)</f>
        <v>0</v>
      </c>
      <c r="I6" t="s">
        <v>72</v>
      </c>
    </row>
    <row r="7" spans="1:9" x14ac:dyDescent="0.2">
      <c r="B7" s="69"/>
      <c r="E7" t="s">
        <v>86</v>
      </c>
      <c r="F7">
        <v>30</v>
      </c>
      <c r="G7">
        <f>SUM($F$6:F7)/Core_pages</f>
        <v>3.1488549618320608E-2</v>
      </c>
      <c r="H7">
        <f t="shared" ref="H7:H56" si="1">INT(G7*$B$6)</f>
        <v>2</v>
      </c>
      <c r="I7" t="s">
        <v>72</v>
      </c>
    </row>
    <row r="8" spans="1:9" x14ac:dyDescent="0.2">
      <c r="E8" t="s">
        <v>84</v>
      </c>
      <c r="F8">
        <v>5</v>
      </c>
      <c r="G8">
        <f>SUM($F$6:F8)/Core_pages</f>
        <v>3.6259541984732822E-2</v>
      </c>
      <c r="H8">
        <f t="shared" si="1"/>
        <v>2</v>
      </c>
      <c r="I8" t="s">
        <v>72</v>
      </c>
    </row>
    <row r="9" spans="1:9" x14ac:dyDescent="0.2">
      <c r="E9" t="s">
        <v>58</v>
      </c>
      <c r="F9">
        <v>7</v>
      </c>
      <c r="G9">
        <f>SUM($F$6:F9)/Core_pages</f>
        <v>4.2938931297709926E-2</v>
      </c>
      <c r="H9">
        <f t="shared" si="1"/>
        <v>2</v>
      </c>
      <c r="I9" t="s">
        <v>72</v>
      </c>
    </row>
    <row r="10" spans="1:9" x14ac:dyDescent="0.2">
      <c r="A10" t="s">
        <v>2</v>
      </c>
      <c r="B10" s="17">
        <f>SUM(F6:F1000)</f>
        <v>1048</v>
      </c>
      <c r="E10" t="s">
        <v>87</v>
      </c>
      <c r="F10" s="17">
        <v>31</v>
      </c>
      <c r="G10">
        <f>SUM($F$6:F10)/Core_pages</f>
        <v>7.2519083969465645E-2</v>
      </c>
      <c r="H10">
        <f t="shared" si="1"/>
        <v>4</v>
      </c>
      <c r="I10" t="s">
        <v>72</v>
      </c>
    </row>
    <row r="11" spans="1:9" x14ac:dyDescent="0.2">
      <c r="A11" t="s">
        <v>73</v>
      </c>
      <c r="B11">
        <f>SUM(Schedule!G6:G995)</f>
        <v>1048</v>
      </c>
      <c r="E11" t="s">
        <v>78</v>
      </c>
      <c r="F11">
        <v>30</v>
      </c>
      <c r="G11">
        <f>SUM($F$6:F11)/Core_pages</f>
        <v>0.10114503816793893</v>
      </c>
      <c r="H11">
        <f t="shared" si="1"/>
        <v>6</v>
      </c>
      <c r="I11" t="s">
        <v>72</v>
      </c>
    </row>
    <row r="12" spans="1:9" x14ac:dyDescent="0.2">
      <c r="A12" t="s">
        <v>83</v>
      </c>
      <c r="B12">
        <f>B10-B11</f>
        <v>0</v>
      </c>
      <c r="E12" s="25" t="s">
        <v>92</v>
      </c>
      <c r="F12" s="25">
        <v>10</v>
      </c>
      <c r="G12">
        <f>SUM($F$6:F12)/Core_pages</f>
        <v>0.11068702290076336</v>
      </c>
      <c r="H12">
        <f t="shared" si="1"/>
        <v>7</v>
      </c>
      <c r="I12" t="s">
        <v>72</v>
      </c>
    </row>
    <row r="13" spans="1:9" x14ac:dyDescent="0.2">
      <c r="B13" s="15"/>
      <c r="E13" s="25" t="s">
        <v>93</v>
      </c>
      <c r="F13" s="25">
        <v>31</v>
      </c>
      <c r="G13">
        <f>SUM($F$6:F13)/Core_pages</f>
        <v>0.14026717557251908</v>
      </c>
      <c r="H13">
        <f t="shared" si="1"/>
        <v>8</v>
      </c>
      <c r="I13" t="s">
        <v>72</v>
      </c>
    </row>
    <row r="14" spans="1:9" x14ac:dyDescent="0.2">
      <c r="E14" s="25" t="s">
        <v>94</v>
      </c>
      <c r="F14" s="25">
        <v>7</v>
      </c>
      <c r="G14">
        <f>SUM($F$6:F14)/Core_pages</f>
        <v>0.14694656488549618</v>
      </c>
      <c r="H14">
        <f t="shared" si="1"/>
        <v>9</v>
      </c>
      <c r="I14" t="s">
        <v>72</v>
      </c>
    </row>
    <row r="15" spans="1:9" x14ac:dyDescent="0.2">
      <c r="E15" s="25" t="s">
        <v>95</v>
      </c>
      <c r="F15" s="25">
        <v>11</v>
      </c>
      <c r="G15">
        <f>SUM($F$6:F15)/Core_pages</f>
        <v>0.15744274809160305</v>
      </c>
      <c r="H15">
        <f t="shared" si="1"/>
        <v>10</v>
      </c>
      <c r="I15" t="s">
        <v>72</v>
      </c>
    </row>
    <row r="16" spans="1:9" x14ac:dyDescent="0.2">
      <c r="E16" s="25" t="s">
        <v>96</v>
      </c>
      <c r="F16" s="25">
        <v>0</v>
      </c>
      <c r="G16">
        <f>SUM($F$6:F16)/Core_pages</f>
        <v>0.15744274809160305</v>
      </c>
      <c r="H16">
        <f t="shared" si="1"/>
        <v>10</v>
      </c>
      <c r="I16" t="s">
        <v>72</v>
      </c>
    </row>
    <row r="17" spans="5:9" x14ac:dyDescent="0.2">
      <c r="E17" s="25" t="s">
        <v>97</v>
      </c>
      <c r="F17" s="25">
        <v>39</v>
      </c>
      <c r="G17">
        <f>SUM($F$6:F17)/Core_pages</f>
        <v>0.19465648854961831</v>
      </c>
      <c r="H17">
        <f t="shared" si="1"/>
        <v>12</v>
      </c>
      <c r="I17" t="s">
        <v>72</v>
      </c>
    </row>
    <row r="18" spans="5:9" x14ac:dyDescent="0.2">
      <c r="E18" s="25" t="s">
        <v>98</v>
      </c>
      <c r="F18" s="25">
        <v>32</v>
      </c>
      <c r="G18">
        <f>SUM($F$6:F18)/Core_pages</f>
        <v>0.22519083969465647</v>
      </c>
      <c r="H18">
        <f t="shared" si="1"/>
        <v>14</v>
      </c>
      <c r="I18" t="s">
        <v>72</v>
      </c>
    </row>
    <row r="19" spans="5:9" x14ac:dyDescent="0.2">
      <c r="E19" s="25" t="s">
        <v>75</v>
      </c>
      <c r="F19" s="25">
        <v>5</v>
      </c>
      <c r="G19">
        <f>SUM($F$6:F19)/Core_pages</f>
        <v>0.22996183206106871</v>
      </c>
      <c r="H19">
        <f t="shared" si="1"/>
        <v>14</v>
      </c>
      <c r="I19" t="s">
        <v>72</v>
      </c>
    </row>
    <row r="20" spans="5:9" x14ac:dyDescent="0.2">
      <c r="E20" s="25" t="s">
        <v>99</v>
      </c>
      <c r="F20" s="25">
        <v>11</v>
      </c>
      <c r="G20">
        <f>SUM($F$6:F20)/Core_pages</f>
        <v>0.24045801526717558</v>
      </c>
      <c r="H20">
        <f t="shared" si="1"/>
        <v>15</v>
      </c>
      <c r="I20" t="s">
        <v>72</v>
      </c>
    </row>
    <row r="21" spans="5:9" x14ac:dyDescent="0.2">
      <c r="E21" s="25" t="s">
        <v>100</v>
      </c>
      <c r="F21" s="25">
        <v>0</v>
      </c>
      <c r="G21">
        <f>SUM($F$6:F21)/Core_pages</f>
        <v>0.24045801526717558</v>
      </c>
      <c r="H21">
        <f t="shared" si="1"/>
        <v>15</v>
      </c>
      <c r="I21" t="s">
        <v>72</v>
      </c>
    </row>
    <row r="22" spans="5:9" x14ac:dyDescent="0.2">
      <c r="E22" s="25" t="s">
        <v>101</v>
      </c>
      <c r="F22" s="25">
        <v>66</v>
      </c>
      <c r="G22">
        <f>SUM($F$6:F22)/Core_pages</f>
        <v>0.30343511450381677</v>
      </c>
      <c r="H22">
        <f t="shared" si="1"/>
        <v>19</v>
      </c>
      <c r="I22" t="s">
        <v>72</v>
      </c>
    </row>
    <row r="23" spans="5:9" x14ac:dyDescent="0.2">
      <c r="E23" s="25" t="s">
        <v>102</v>
      </c>
      <c r="F23" s="25">
        <v>23</v>
      </c>
      <c r="G23">
        <f>SUM($F$6:F23)/Core_pages</f>
        <v>0.32538167938931295</v>
      </c>
      <c r="H23">
        <f t="shared" si="1"/>
        <v>20</v>
      </c>
      <c r="I23" t="s">
        <v>72</v>
      </c>
    </row>
    <row r="24" spans="5:9" x14ac:dyDescent="0.2">
      <c r="E24" s="25" t="s">
        <v>103</v>
      </c>
      <c r="F24" s="25">
        <v>15</v>
      </c>
      <c r="G24">
        <f>SUM($F$6:F24)/Core_pages</f>
        <v>0.33969465648854963</v>
      </c>
      <c r="H24">
        <f t="shared" si="1"/>
        <v>21</v>
      </c>
      <c r="I24" t="s">
        <v>72</v>
      </c>
    </row>
    <row r="25" spans="5:9" x14ac:dyDescent="0.2">
      <c r="E25" s="25" t="s">
        <v>104</v>
      </c>
      <c r="F25" s="25">
        <v>32</v>
      </c>
      <c r="G25">
        <f>SUM($F$6:F25)/Core_pages</f>
        <v>0.37022900763358779</v>
      </c>
      <c r="H25">
        <f t="shared" si="1"/>
        <v>23</v>
      </c>
      <c r="I25" t="s">
        <v>72</v>
      </c>
    </row>
    <row r="26" spans="5:9" x14ac:dyDescent="0.2">
      <c r="E26" s="25" t="s">
        <v>105</v>
      </c>
      <c r="F26" s="25">
        <v>23</v>
      </c>
      <c r="G26">
        <f>SUM($F$6:F26)/Core_pages</f>
        <v>0.39217557251908397</v>
      </c>
      <c r="H26">
        <f t="shared" si="1"/>
        <v>25</v>
      </c>
      <c r="I26" t="s">
        <v>72</v>
      </c>
    </row>
    <row r="27" spans="5:9" x14ac:dyDescent="0.2">
      <c r="E27" s="25" t="s">
        <v>106</v>
      </c>
      <c r="F27" s="25">
        <v>23</v>
      </c>
      <c r="G27">
        <f>SUM($F$6:F27)/Core_pages</f>
        <v>0.41412213740458015</v>
      </c>
      <c r="H27">
        <f t="shared" si="1"/>
        <v>26</v>
      </c>
      <c r="I27" t="s">
        <v>72</v>
      </c>
    </row>
    <row r="28" spans="5:9" x14ac:dyDescent="0.2">
      <c r="E28" s="25" t="s">
        <v>107</v>
      </c>
      <c r="F28" s="25">
        <v>21</v>
      </c>
      <c r="G28">
        <f>SUM($F$6:F28)/Core_pages</f>
        <v>0.43416030534351147</v>
      </c>
      <c r="H28">
        <f t="shared" si="1"/>
        <v>27</v>
      </c>
      <c r="I28" t="s">
        <v>72</v>
      </c>
    </row>
    <row r="29" spans="5:9" x14ac:dyDescent="0.2">
      <c r="E29" s="25" t="s">
        <v>108</v>
      </c>
      <c r="F29" s="25">
        <v>6</v>
      </c>
      <c r="G29">
        <f>SUM($F$6:F29)/Core_pages</f>
        <v>0.4398854961832061</v>
      </c>
      <c r="H29">
        <f t="shared" si="1"/>
        <v>28</v>
      </c>
      <c r="I29" t="s">
        <v>72</v>
      </c>
    </row>
    <row r="30" spans="5:9" x14ac:dyDescent="0.2">
      <c r="E30" s="25" t="s">
        <v>109</v>
      </c>
      <c r="F30" s="25">
        <v>4</v>
      </c>
      <c r="G30">
        <f>SUM($F$6:F30)/Core_pages</f>
        <v>0.44370229007633588</v>
      </c>
      <c r="H30">
        <f t="shared" si="1"/>
        <v>28</v>
      </c>
      <c r="I30" t="s">
        <v>72</v>
      </c>
    </row>
    <row r="31" spans="5:9" x14ac:dyDescent="0.2">
      <c r="E31" s="25" t="s">
        <v>110</v>
      </c>
      <c r="F31" s="25">
        <v>13</v>
      </c>
      <c r="G31">
        <f>SUM($F$6:F31)/Core_pages</f>
        <v>0.45610687022900764</v>
      </c>
      <c r="H31">
        <f t="shared" si="1"/>
        <v>29</v>
      </c>
      <c r="I31" t="s">
        <v>72</v>
      </c>
    </row>
    <row r="32" spans="5:9" x14ac:dyDescent="0.2">
      <c r="E32" s="25" t="s">
        <v>111</v>
      </c>
      <c r="F32" s="25">
        <v>5</v>
      </c>
      <c r="G32">
        <f>SUM($F$6:F32)/Core_pages</f>
        <v>0.46087786259541985</v>
      </c>
      <c r="H32">
        <f t="shared" si="1"/>
        <v>29</v>
      </c>
      <c r="I32" t="s">
        <v>72</v>
      </c>
    </row>
    <row r="33" spans="5:9" x14ac:dyDescent="0.2">
      <c r="E33" s="25" t="s">
        <v>112</v>
      </c>
      <c r="F33" s="25">
        <v>7</v>
      </c>
      <c r="G33">
        <f>SUM($F$6:F33)/Core_pages</f>
        <v>0.46755725190839692</v>
      </c>
      <c r="H33">
        <f t="shared" si="1"/>
        <v>29</v>
      </c>
      <c r="I33" t="s">
        <v>72</v>
      </c>
    </row>
    <row r="34" spans="5:9" x14ac:dyDescent="0.2">
      <c r="E34" s="25" t="s">
        <v>113</v>
      </c>
      <c r="F34" s="25">
        <v>18</v>
      </c>
      <c r="G34">
        <f>SUM($F$6:F34)/Core_pages</f>
        <v>0.48473282442748089</v>
      </c>
      <c r="H34">
        <f t="shared" si="1"/>
        <v>31</v>
      </c>
      <c r="I34" t="s">
        <v>72</v>
      </c>
    </row>
    <row r="35" spans="5:9" x14ac:dyDescent="0.2">
      <c r="E35" s="25" t="s">
        <v>114</v>
      </c>
      <c r="F35" s="25">
        <v>35</v>
      </c>
      <c r="G35">
        <f>SUM($F$6:F35)/Core_pages</f>
        <v>0.51812977099236646</v>
      </c>
      <c r="H35">
        <f t="shared" si="1"/>
        <v>33</v>
      </c>
      <c r="I35" t="s">
        <v>72</v>
      </c>
    </row>
    <row r="36" spans="5:9" x14ac:dyDescent="0.2">
      <c r="E36" s="25" t="s">
        <v>88</v>
      </c>
      <c r="F36" s="25">
        <v>28</v>
      </c>
      <c r="G36">
        <f>SUM($F$6:F36)/Core_pages</f>
        <v>0.54484732824427484</v>
      </c>
      <c r="H36">
        <f t="shared" si="1"/>
        <v>34</v>
      </c>
      <c r="I36" t="s">
        <v>72</v>
      </c>
    </row>
    <row r="37" spans="5:9" x14ac:dyDescent="0.2">
      <c r="E37" s="25" t="s">
        <v>115</v>
      </c>
      <c r="F37" s="25">
        <v>8</v>
      </c>
      <c r="G37">
        <f>SUM($F$6:F37)/Core_pages</f>
        <v>0.5524809160305344</v>
      </c>
      <c r="H37">
        <f t="shared" si="1"/>
        <v>35</v>
      </c>
      <c r="I37" t="s">
        <v>72</v>
      </c>
    </row>
    <row r="38" spans="5:9" x14ac:dyDescent="0.2">
      <c r="E38" s="25" t="s">
        <v>116</v>
      </c>
      <c r="F38" s="25">
        <v>8</v>
      </c>
      <c r="G38">
        <f>SUM($F$6:F38)/Core_pages</f>
        <v>0.56011450381679384</v>
      </c>
      <c r="H38">
        <f t="shared" si="1"/>
        <v>35</v>
      </c>
      <c r="I38" t="s">
        <v>72</v>
      </c>
    </row>
    <row r="39" spans="5:9" x14ac:dyDescent="0.2">
      <c r="E39" s="25" t="s">
        <v>117</v>
      </c>
      <c r="F39" s="25">
        <v>45</v>
      </c>
      <c r="G39">
        <f>SUM($F$6:F39)/Core_pages</f>
        <v>0.60305343511450382</v>
      </c>
      <c r="H39">
        <f t="shared" si="1"/>
        <v>38</v>
      </c>
      <c r="I39" t="s">
        <v>72</v>
      </c>
    </row>
    <row r="40" spans="5:9" x14ac:dyDescent="0.2">
      <c r="E40" s="25" t="s">
        <v>118</v>
      </c>
      <c r="F40" s="25">
        <v>47</v>
      </c>
      <c r="G40">
        <f>SUM($F$6:F40)/Core_pages</f>
        <v>0.64790076335877866</v>
      </c>
      <c r="H40">
        <f t="shared" si="1"/>
        <v>41</v>
      </c>
      <c r="I40" t="s">
        <v>72</v>
      </c>
    </row>
    <row r="41" spans="5:9" x14ac:dyDescent="0.2">
      <c r="E41" s="25" t="s">
        <v>119</v>
      </c>
      <c r="F41" s="25">
        <v>17</v>
      </c>
      <c r="G41">
        <f>SUM($F$6:F41)/Core_pages</f>
        <v>0.66412213740458015</v>
      </c>
      <c r="H41">
        <f t="shared" si="1"/>
        <v>42</v>
      </c>
      <c r="I41" t="s">
        <v>72</v>
      </c>
    </row>
    <row r="42" spans="5:9" ht="18" customHeight="1" x14ac:dyDescent="0.2">
      <c r="E42" s="25" t="s">
        <v>120</v>
      </c>
      <c r="F42" s="25">
        <v>31</v>
      </c>
      <c r="G42">
        <f>SUM($F$6:F42)/Core_pages</f>
        <v>0.69370229007633588</v>
      </c>
      <c r="H42">
        <f t="shared" si="1"/>
        <v>44</v>
      </c>
      <c r="I42" t="s">
        <v>72</v>
      </c>
    </row>
    <row r="43" spans="5:9" x14ac:dyDescent="0.2">
      <c r="E43" s="25" t="s">
        <v>90</v>
      </c>
      <c r="F43" s="25">
        <v>31</v>
      </c>
      <c r="G43">
        <f>SUM($F$6:F43)/Core_pages</f>
        <v>0.72328244274809161</v>
      </c>
      <c r="H43">
        <f t="shared" si="1"/>
        <v>46</v>
      </c>
      <c r="I43" t="s">
        <v>72</v>
      </c>
    </row>
    <row r="44" spans="5:9" x14ac:dyDescent="0.2">
      <c r="E44" s="25" t="s">
        <v>121</v>
      </c>
      <c r="F44" s="25">
        <v>21</v>
      </c>
      <c r="G44">
        <f>SUM($F$6:F44)/Core_pages</f>
        <v>0.74332061068702293</v>
      </c>
      <c r="H44">
        <f t="shared" si="1"/>
        <v>47</v>
      </c>
      <c r="I44" t="s">
        <v>72</v>
      </c>
    </row>
    <row r="45" spans="5:9" x14ac:dyDescent="0.2">
      <c r="E45" s="25" t="s">
        <v>122</v>
      </c>
      <c r="F45" s="25">
        <v>40</v>
      </c>
      <c r="G45">
        <f>SUM($F$6:F45)/Core_pages</f>
        <v>0.78148854961832059</v>
      </c>
      <c r="H45">
        <f t="shared" si="1"/>
        <v>50</v>
      </c>
      <c r="I45" t="s">
        <v>72</v>
      </c>
    </row>
    <row r="46" spans="5:9" x14ac:dyDescent="0.2">
      <c r="E46" s="25" t="s">
        <v>123</v>
      </c>
      <c r="F46" s="25">
        <v>45</v>
      </c>
      <c r="G46">
        <f>SUM($F$6:F46)/Core_pages</f>
        <v>0.82442748091603058</v>
      </c>
      <c r="H46">
        <f t="shared" si="1"/>
        <v>52</v>
      </c>
      <c r="I46" t="s">
        <v>72</v>
      </c>
    </row>
    <row r="47" spans="5:9" x14ac:dyDescent="0.2">
      <c r="E47" s="25" t="s">
        <v>124</v>
      </c>
      <c r="F47" s="25">
        <v>30</v>
      </c>
      <c r="G47">
        <f>SUM($F$6:F47)/Core_pages</f>
        <v>0.85305343511450382</v>
      </c>
      <c r="H47">
        <f t="shared" si="1"/>
        <v>54</v>
      </c>
      <c r="I47" t="s">
        <v>72</v>
      </c>
    </row>
    <row r="48" spans="5:9" x14ac:dyDescent="0.2">
      <c r="E48" s="25" t="s">
        <v>125</v>
      </c>
      <c r="F48" s="25">
        <v>24</v>
      </c>
      <c r="G48">
        <f>SUM($F$6:F48)/Core_pages</f>
        <v>0.87595419847328249</v>
      </c>
      <c r="H48">
        <f t="shared" si="1"/>
        <v>56</v>
      </c>
      <c r="I48" t="s">
        <v>72</v>
      </c>
    </row>
    <row r="49" spans="5:9" x14ac:dyDescent="0.2">
      <c r="E49" s="25" t="s">
        <v>82</v>
      </c>
      <c r="F49" s="25">
        <v>13</v>
      </c>
      <c r="G49">
        <f>SUM($F$6:F49)/Core_pages</f>
        <v>0.88835877862595425</v>
      </c>
      <c r="H49">
        <f t="shared" si="1"/>
        <v>56</v>
      </c>
      <c r="I49" t="s">
        <v>72</v>
      </c>
    </row>
    <row r="50" spans="5:9" x14ac:dyDescent="0.2">
      <c r="E50" s="25" t="s">
        <v>126</v>
      </c>
      <c r="F50" s="25">
        <v>15</v>
      </c>
      <c r="G50">
        <f>SUM($F$6:F50)/Core_pages</f>
        <v>0.90267175572519087</v>
      </c>
      <c r="H50">
        <f t="shared" si="1"/>
        <v>57</v>
      </c>
      <c r="I50" t="s">
        <v>72</v>
      </c>
    </row>
    <row r="51" spans="5:9" x14ac:dyDescent="0.2">
      <c r="E51" s="25" t="s">
        <v>127</v>
      </c>
      <c r="F51" s="25">
        <v>2</v>
      </c>
      <c r="G51">
        <f>SUM($F$6:F51)/Core_pages</f>
        <v>0.90458015267175573</v>
      </c>
      <c r="H51">
        <f t="shared" si="1"/>
        <v>57</v>
      </c>
      <c r="I51" t="s">
        <v>72</v>
      </c>
    </row>
    <row r="52" spans="5:9" x14ac:dyDescent="0.2">
      <c r="E52" s="25" t="s">
        <v>128</v>
      </c>
      <c r="F52" s="25">
        <v>19</v>
      </c>
      <c r="G52">
        <f>SUM($F$6:F52)/Core_pages</f>
        <v>0.92270992366412219</v>
      </c>
      <c r="H52">
        <f t="shared" si="1"/>
        <v>59</v>
      </c>
      <c r="I52" t="s">
        <v>72</v>
      </c>
    </row>
    <row r="53" spans="5:9" x14ac:dyDescent="0.2">
      <c r="E53" s="25" t="s">
        <v>129</v>
      </c>
      <c r="F53" s="25">
        <v>12</v>
      </c>
      <c r="G53">
        <f>SUM($F$6:F53)/Core_pages</f>
        <v>0.93416030534351147</v>
      </c>
      <c r="H53">
        <f t="shared" si="1"/>
        <v>59</v>
      </c>
      <c r="I53" t="s">
        <v>72</v>
      </c>
    </row>
    <row r="54" spans="5:9" x14ac:dyDescent="0.2">
      <c r="E54" s="25" t="s">
        <v>89</v>
      </c>
      <c r="F54" s="25">
        <v>12</v>
      </c>
      <c r="G54">
        <f>SUM($F$6:F54)/Core_pages</f>
        <v>0.94561068702290074</v>
      </c>
      <c r="H54">
        <f t="shared" si="1"/>
        <v>60</v>
      </c>
      <c r="I54" t="s">
        <v>72</v>
      </c>
    </row>
    <row r="55" spans="5:9" x14ac:dyDescent="0.2">
      <c r="E55" s="25" t="s">
        <v>130</v>
      </c>
      <c r="F55" s="25">
        <v>36</v>
      </c>
      <c r="G55">
        <f>SUM($F$6:F55)/Core_pages</f>
        <v>0.97996183206106868</v>
      </c>
      <c r="H55">
        <f t="shared" si="1"/>
        <v>62</v>
      </c>
      <c r="I55" t="s">
        <v>72</v>
      </c>
    </row>
    <row r="56" spans="5:9" x14ac:dyDescent="0.2">
      <c r="E56" s="25" t="s">
        <v>131</v>
      </c>
      <c r="F56" s="25">
        <v>21</v>
      </c>
      <c r="G56">
        <f>SUM($F$6:F56)/Core_pages</f>
        <v>1</v>
      </c>
      <c r="H56">
        <f t="shared" si="1"/>
        <v>64</v>
      </c>
      <c r="I56" t="s">
        <v>72</v>
      </c>
    </row>
    <row r="57" spans="5:9" x14ac:dyDescent="0.2">
      <c r="F57"/>
    </row>
    <row r="58" spans="5:9" x14ac:dyDescent="0.2">
      <c r="F58"/>
    </row>
    <row r="59" spans="5:9" x14ac:dyDescent="0.2">
      <c r="F59"/>
    </row>
    <row r="60" spans="5:9" x14ac:dyDescent="0.2">
      <c r="F60"/>
    </row>
    <row r="61" spans="5:9" x14ac:dyDescent="0.2">
      <c r="F61" s="25"/>
    </row>
    <row r="62" spans="5:9" x14ac:dyDescent="0.2">
      <c r="F62" s="25"/>
    </row>
    <row r="63" spans="5:9" x14ac:dyDescent="0.2">
      <c r="F63" s="25"/>
    </row>
    <row r="64" spans="5:9" x14ac:dyDescent="0.2">
      <c r="F64" s="25"/>
    </row>
    <row r="65" spans="6:6" x14ac:dyDescent="0.2">
      <c r="F65" s="25"/>
    </row>
    <row r="66" spans="6:6" x14ac:dyDescent="0.2">
      <c r="F66" s="25"/>
    </row>
    <row r="67" spans="6:6" x14ac:dyDescent="0.2">
      <c r="F67" s="25"/>
    </row>
    <row r="68" spans="6:6" x14ac:dyDescent="0.2">
      <c r="F68" s="25"/>
    </row>
    <row r="69" spans="6:6" x14ac:dyDescent="0.2">
      <c r="F69" s="25"/>
    </row>
    <row r="70" spans="6:6" x14ac:dyDescent="0.2">
      <c r="F70" s="25"/>
    </row>
    <row r="71" spans="6:6" x14ac:dyDescent="0.2">
      <c r="F71" s="25"/>
    </row>
    <row r="72" spans="6:6" x14ac:dyDescent="0.2">
      <c r="F72" s="25"/>
    </row>
    <row r="73" spans="6:6" x14ac:dyDescent="0.2">
      <c r="F73" s="25"/>
    </row>
    <row r="74" spans="6:6" x14ac:dyDescent="0.2">
      <c r="F74" s="25"/>
    </row>
    <row r="75" spans="6:6" x14ac:dyDescent="0.2">
      <c r="F75" s="25"/>
    </row>
    <row r="76" spans="6:6" x14ac:dyDescent="0.2">
      <c r="F76" s="25"/>
    </row>
    <row r="77" spans="6:6" x14ac:dyDescent="0.2">
      <c r="F77" s="25"/>
    </row>
    <row r="78" spans="6:6" x14ac:dyDescent="0.2">
      <c r="F78" s="25"/>
    </row>
    <row r="79" spans="6:6" x14ac:dyDescent="0.2">
      <c r="F79" s="25"/>
    </row>
    <row r="80" spans="6:6" x14ac:dyDescent="0.2">
      <c r="F80" s="25"/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Documentation</vt:lpstr>
      <vt:lpstr>Schedule</vt:lpstr>
      <vt:lpstr>Tracking</vt:lpstr>
      <vt:lpstr>Revisions</vt:lpstr>
      <vt:lpstr>info</vt:lpstr>
      <vt:lpstr>ActFDate</vt:lpstr>
      <vt:lpstr>Column_offset</vt:lpstr>
      <vt:lpstr>CompFlag</vt:lpstr>
      <vt:lpstr>Core_pages</vt:lpstr>
      <vt:lpstr>Core_pct</vt:lpstr>
      <vt:lpstr>DayLookUp</vt:lpstr>
      <vt:lpstr>extension_names</vt:lpstr>
      <vt:lpstr>extension_names_2</vt:lpstr>
      <vt:lpstr>extension_pages</vt:lpstr>
      <vt:lpstr>PgCnt</vt:lpstr>
      <vt:lpstr>Documentation!Print_Area</vt:lpstr>
      <vt:lpstr>Schedule!Print_Titles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Zak Fischer</cp:lastModifiedBy>
  <cp:lastPrinted>2015-05-14T18:37:04Z</cp:lastPrinted>
  <dcterms:created xsi:type="dcterms:W3CDTF">2014-07-30T14:04:26Z</dcterms:created>
  <dcterms:modified xsi:type="dcterms:W3CDTF">2024-11-10T19:40:16Z</dcterms:modified>
</cp:coreProperties>
</file>