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QFI/QFI PM Exam/Suggested Study Schedule/Fall 2024/"/>
    </mc:Choice>
  </mc:AlternateContent>
  <xr:revisionPtr revIDLastSave="0" documentId="13_ncr:1_{E5EB805C-3BF6-C447-981B-CC50A678943A}" xr6:coauthVersionLast="47" xr6:coauthVersionMax="47" xr10:uidLastSave="{00000000-0000-0000-0000-000000000000}"/>
  <bookViews>
    <workbookView xWindow="2160" yWindow="760" windowWidth="27400" windowHeight="2048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 History" sheetId="8" r:id="rId4"/>
    <sheet name="info" sheetId="7" state="hidden" r:id="rId5"/>
  </sheets>
  <definedNames>
    <definedName name="ActFDate">Schedule!$C$6:$C$62</definedName>
    <definedName name="CompFlag">Schedule!$G$6:$G$62</definedName>
    <definedName name="DayLookUp">info!$E$6:$H$112</definedName>
    <definedName name="ExamDate">Schedule!#REF!</definedName>
    <definedName name="LessonDays">info!#REF!</definedName>
    <definedName name="MasterTable">#REF!</definedName>
    <definedName name="PgCnt">Schedule!$F$6:$F$62</definedName>
    <definedName name="_xlnm.Print_Area" localSheetId="0">Documentation!$A$1:$N$41</definedName>
    <definedName name="_xlnm.Print_Titles" localSheetId="1">Schedule!$1:$5</definedName>
    <definedName name="StartDate">Schedule!$D$1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3" l="1"/>
  <c r="H40" i="3"/>
  <c r="G40" i="3"/>
  <c r="H39" i="3"/>
  <c r="G39" i="3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H15" i="3"/>
  <c r="H14" i="3"/>
  <c r="H13" i="3"/>
  <c r="H12" i="3"/>
  <c r="H11" i="3"/>
  <c r="B76" i="3"/>
  <c r="G16" i="3"/>
  <c r="G6" i="3"/>
  <c r="B3" i="7"/>
  <c r="H16" i="3"/>
  <c r="H10" i="3"/>
  <c r="H9" i="3"/>
  <c r="H8" i="3"/>
  <c r="H7" i="3"/>
  <c r="B74" i="3" l="1"/>
  <c r="B72" i="3" s="1"/>
  <c r="B2" i="7"/>
  <c r="C8" i="3" l="1"/>
  <c r="G7" i="3"/>
  <c r="N2" i="3"/>
  <c r="C9" i="3" l="1"/>
  <c r="G8" i="3"/>
  <c r="B4" i="7"/>
  <c r="B6" i="7" s="1"/>
  <c r="H46" i="7" l="1"/>
  <c r="H21" i="7"/>
  <c r="H16" i="7"/>
  <c r="H31" i="7"/>
  <c r="H26" i="7"/>
  <c r="H41" i="7"/>
  <c r="H36" i="7"/>
  <c r="H11" i="7"/>
  <c r="H51" i="7"/>
  <c r="H32" i="7"/>
  <c r="H33" i="7"/>
  <c r="H7" i="7"/>
  <c r="H23" i="7"/>
  <c r="H49" i="7"/>
  <c r="H17" i="7"/>
  <c r="H9" i="7"/>
  <c r="H34" i="7"/>
  <c r="H50" i="7"/>
  <c r="H10" i="7"/>
  <c r="H43" i="7"/>
  <c r="H12" i="7"/>
  <c r="H20" i="7"/>
  <c r="H13" i="7"/>
  <c r="H8" i="7"/>
  <c r="H18" i="7"/>
  <c r="H40" i="7"/>
  <c r="H45" i="7"/>
  <c r="H39" i="7"/>
  <c r="H48" i="7"/>
  <c r="H37" i="7"/>
  <c r="H53" i="7"/>
  <c r="H42" i="7"/>
  <c r="H35" i="7"/>
  <c r="H19" i="7"/>
  <c r="H52" i="7"/>
  <c r="H54" i="7"/>
  <c r="H14" i="7"/>
  <c r="H25" i="7"/>
  <c r="H55" i="7"/>
  <c r="H22" i="7"/>
  <c r="H44" i="7"/>
  <c r="H29" i="7"/>
  <c r="H27" i="7"/>
  <c r="H47" i="7"/>
  <c r="H28" i="7"/>
  <c r="H30" i="7"/>
  <c r="H38" i="7"/>
  <c r="H15" i="7"/>
  <c r="H24" i="7"/>
  <c r="C10" i="3"/>
  <c r="G9" i="3"/>
  <c r="C11" i="3" l="1"/>
  <c r="G10" i="3"/>
  <c r="B70" i="3"/>
  <c r="B67" i="3" s="1"/>
  <c r="B80" i="3"/>
  <c r="F4" i="7"/>
  <c r="H6" i="3"/>
  <c r="B65" i="3" l="1"/>
  <c r="C12" i="3"/>
  <c r="G12" i="3" s="1"/>
  <c r="G11" i="3"/>
  <c r="G6" i="7"/>
  <c r="H6" i="7" s="1"/>
  <c r="B6" i="3" s="1"/>
  <c r="B7" i="3" l="1"/>
  <c r="H4" i="7"/>
  <c r="C13" i="3" l="1"/>
  <c r="G13" i="3" s="1"/>
  <c r="B8" i="3"/>
  <c r="B9" i="3" s="1"/>
  <c r="B10" i="3" s="1"/>
  <c r="B11" i="3" s="1"/>
  <c r="B12" i="3" s="1"/>
  <c r="B13" i="3" s="1"/>
  <c r="B14" i="3" s="1"/>
  <c r="B15" i="3" s="1"/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G14" i="3"/>
  <c r="B40" i="3" l="1"/>
  <c r="I39" i="3"/>
  <c r="J39" i="3" s="1"/>
  <c r="I18" i="3"/>
  <c r="J18" i="3" s="1"/>
  <c r="I17" i="3"/>
  <c r="J17" i="3" s="1"/>
  <c r="I11" i="3"/>
  <c r="J11" i="3" s="1"/>
  <c r="G15" i="3"/>
  <c r="N3" i="3" s="1"/>
  <c r="N1" i="3" s="1"/>
  <c r="I8" i="3"/>
  <c r="J8" i="3" s="1"/>
  <c r="B41" i="3" l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I62" i="3" s="1"/>
  <c r="J62" i="3" s="1"/>
  <c r="I40" i="3"/>
  <c r="J40" i="3" s="1"/>
  <c r="I31" i="3"/>
  <c r="J31" i="3" s="1"/>
  <c r="I32" i="3"/>
  <c r="J32" i="3" s="1"/>
  <c r="I35" i="3"/>
  <c r="J35" i="3" s="1"/>
  <c r="I19" i="3"/>
  <c r="J19" i="3" s="1"/>
  <c r="I30" i="3"/>
  <c r="J30" i="3" s="1"/>
  <c r="I27" i="3"/>
  <c r="J27" i="3" s="1"/>
  <c r="I23" i="3"/>
  <c r="J23" i="3" s="1"/>
  <c r="I33" i="3"/>
  <c r="J33" i="3" s="1"/>
  <c r="I38" i="3"/>
  <c r="J38" i="3" s="1"/>
  <c r="I36" i="3"/>
  <c r="J36" i="3" s="1"/>
  <c r="I28" i="3"/>
  <c r="J28" i="3" s="1"/>
  <c r="I24" i="3"/>
  <c r="J24" i="3" s="1"/>
  <c r="I34" i="3"/>
  <c r="J34" i="3" s="1"/>
  <c r="I29" i="3"/>
  <c r="J29" i="3" s="1"/>
  <c r="I21" i="3"/>
  <c r="J21" i="3" s="1"/>
  <c r="I37" i="3"/>
  <c r="J37" i="3" s="1"/>
  <c r="I20" i="3"/>
  <c r="J20" i="3" s="1"/>
  <c r="I26" i="3"/>
  <c r="J26" i="3" s="1"/>
  <c r="I25" i="3"/>
  <c r="J25" i="3" s="1"/>
  <c r="I12" i="3"/>
  <c r="J12" i="3" s="1"/>
  <c r="I41" i="3"/>
  <c r="J41" i="3" s="1"/>
  <c r="I22" i="3"/>
  <c r="J22" i="3" s="1"/>
  <c r="I10" i="3"/>
  <c r="J10" i="3" s="1"/>
  <c r="I9" i="3"/>
  <c r="J9" i="3" s="1"/>
  <c r="I7" i="3"/>
  <c r="J7" i="3" s="1"/>
  <c r="I6" i="3"/>
  <c r="J6" i="3" s="1"/>
  <c r="I42" i="3" l="1"/>
  <c r="J42" i="3" s="1"/>
  <c r="I50" i="3"/>
  <c r="J50" i="3" s="1"/>
  <c r="I44" i="3"/>
  <c r="J44" i="3" s="1"/>
  <c r="I46" i="3"/>
  <c r="J46" i="3" s="1"/>
  <c r="I49" i="3"/>
  <c r="J49" i="3" s="1"/>
  <c r="I51" i="3"/>
  <c r="J51" i="3" s="1"/>
  <c r="I54" i="3"/>
  <c r="J54" i="3" s="1"/>
  <c r="I45" i="3"/>
  <c r="J45" i="3" s="1"/>
  <c r="I61" i="3"/>
  <c r="J61" i="3" s="1"/>
  <c r="I56" i="3"/>
  <c r="J56" i="3" s="1"/>
  <c r="I59" i="3"/>
  <c r="J59" i="3" s="1"/>
  <c r="I53" i="3"/>
  <c r="J53" i="3" s="1"/>
  <c r="I57" i="3"/>
  <c r="J57" i="3" s="1"/>
  <c r="I55" i="3"/>
  <c r="J55" i="3" s="1"/>
  <c r="I48" i="3"/>
  <c r="J48" i="3" s="1"/>
  <c r="I52" i="3"/>
  <c r="J52" i="3" s="1"/>
  <c r="I47" i="3"/>
  <c r="J47" i="3" s="1"/>
  <c r="I60" i="3"/>
  <c r="J60" i="3" s="1"/>
  <c r="I43" i="3"/>
  <c r="J43" i="3" s="1"/>
  <c r="I58" i="3"/>
  <c r="J58" i="3" s="1"/>
  <c r="I13" i="3"/>
  <c r="J13" i="3" s="1"/>
  <c r="I14" i="3" l="1"/>
  <c r="J14" i="3" s="1"/>
  <c r="I15" i="3"/>
  <c r="J15" i="3" s="1"/>
  <c r="I16" i="3" l="1"/>
  <c r="J16" i="3" s="1"/>
</calcChain>
</file>

<file path=xl/sharedStrings.xml><?xml version="1.0" encoding="utf-8"?>
<sst xmlns="http://schemas.openxmlformats.org/spreadsheetml/2006/main" count="276" uniqueCount="127">
  <si>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</si>
  <si>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</si>
  <si>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</si>
  <si>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</si>
  <si>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</si>
  <si>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</si>
  <si>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</si>
  <si>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</si>
  <si>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</si>
  <si>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</si>
  <si>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</si>
  <si>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</si>
  <si>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</si>
  <si>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</si>
  <si>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</si>
  <si>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</si>
  <si>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</si>
  <si>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</si>
  <si>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</si>
  <si>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</si>
  <si>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</si>
  <si>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</si>
  <si>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</si>
  <si>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</si>
  <si>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</si>
  <si>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</si>
  <si>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</si>
  <si>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</si>
  <si>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</si>
  <si>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</si>
  <si>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</si>
  <si>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</si>
  <si>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</si>
  <si>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</si>
  <si>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</si>
  <si>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</si>
  <si>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</si>
  <si>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</si>
  <si>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</si>
  <si>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</si>
  <si>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</si>
  <si>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</si>
  <si>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Review Section 2</t>
  </si>
  <si>
    <t>Review Section 3</t>
  </si>
  <si>
    <t>Review Section 4</t>
  </si>
  <si>
    <t>Review Section 5</t>
  </si>
  <si>
    <t>Note: To use this tool you will adjust the cells in blue to match your actual study schedule.</t>
  </si>
  <si>
    <t>Do not cram. It is important that you are well-rested for exam day</t>
  </si>
  <si>
    <t>Use flash cards (TIA has an iPhone Flashcards app, Android Flashcards app, and Web Flashcards tab)</t>
  </si>
  <si>
    <t>Section</t>
  </si>
  <si>
    <t>Review Section 1</t>
  </si>
  <si>
    <t>Reading Name</t>
  </si>
  <si>
    <t>QFIP-131-19: Addressing Built-in Biases in Real Estate Investment, Cable, Neil, include appendix</t>
  </si>
  <si>
    <t>QFIP-133-19: Environmental, Social, and Governance Criteria: Why Investors Should Care by Ravi Jagannathan</t>
  </si>
  <si>
    <t>QFIP-141-19: Liability Driven Investment Explained</t>
  </si>
  <si>
    <t>QFIP-145-19: Determinants of Portfolio Performance, Brinson Hood and Beebauer</t>
  </si>
  <si>
    <t>Review Section 6</t>
  </si>
  <si>
    <t>Review Section 7</t>
  </si>
  <si>
    <t>7. Topic: Performance Measurement and Attribution</t>
  </si>
  <si>
    <t>Become extremely familiar with the exam-day process (e.g. read-through time). Watch the formula sheet review videos included in the TIA seminar if you have not already.</t>
  </si>
  <si>
    <t>Finish working through the TIA QFI PM practice exams and relevant past SOA exam problems (using the TIA past exam mapping spreadsheet)</t>
  </si>
  <si>
    <t>Do something fun, relax. You're FREE!!!!!</t>
  </si>
  <si>
    <t>Version</t>
  </si>
  <si>
    <t>Date</t>
  </si>
  <si>
    <t>Notes</t>
  </si>
  <si>
    <t>v1</t>
  </si>
  <si>
    <t>Watch the formula sheet review videos provided in the online seminar</t>
  </si>
  <si>
    <t>QFIP-154-20: The Evolution of Insurer Portfolio Investment Strategies for Long-term Investing</t>
  </si>
  <si>
    <t>QFIP-155-21: Fundamentals of Efficient Factor Investing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</si>
  <si>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</si>
  <si>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</si>
  <si>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</si>
  <si>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HOFIS Ch 21: An Overview of Mortgages and the Mortgage Market</t>
  </si>
  <si>
    <t>HOFIS Ch 25: Nonagency Residential Mortgage-Backed Securities: Legacy, RMBS 2.0, and Non-QM</t>
  </si>
  <si>
    <t>HOFIS Ch 60: Financing Positions in the Bond Market</t>
  </si>
  <si>
    <t>Handbook of Alternative Assets - Ch 6: Risk Management Part I: Hedge Funds Return Distribution</t>
  </si>
  <si>
    <t>Handbook of Alternative Assets - Ch 7: Risk Management Part II: Additional Hedge Funds risks</t>
  </si>
  <si>
    <t>Handbook of Alternative Assets - Ch 12: Introduction to Commodities</t>
  </si>
  <si>
    <t>Handbook of Alternative Assets - Ch 16: Introduction to Venture Capital</t>
  </si>
  <si>
    <t>Handbook of Alternative Assets - Ch 17: Introduction to Leveraged Buyouts</t>
  </si>
  <si>
    <t>Handbook of Alternative Assets - Ch 20: The Economics of Private Equity</t>
  </si>
  <si>
    <t>4. Investment Policy and Regulatory Framework</t>
  </si>
  <si>
    <t>5. Investment Portfolio Management and Asset Allocation</t>
  </si>
  <si>
    <t>QFIP-157-23: Ch 12 of Quantitative Enterprise Risk Management, Hardy &amp; Saunders </t>
  </si>
  <si>
    <t>6. Asset-Liability Management</t>
  </si>
  <si>
    <t>QFIP-158-23: A Guide to Duration, DV01, and Yield Curve Risk Transformations </t>
  </si>
  <si>
    <t>1. Fixed Income Investments</t>
  </si>
  <si>
    <r>
      <t xml:space="preserve">Projected </t>
    </r>
    <r>
      <rPr>
        <b/>
        <u/>
        <sz val="12"/>
        <color theme="0"/>
        <rFont val="Times New Roman"/>
        <family val="1"/>
      </rPr>
      <t>Finish</t>
    </r>
    <r>
      <rPr>
        <b/>
        <sz val="12"/>
        <color theme="0"/>
        <rFont val="Times New Roman"/>
        <family val="1"/>
      </rPr>
      <t xml:space="preserve"> Date</t>
    </r>
  </si>
  <si>
    <t>Handbook of Alternative Assets - Ch 3: Introduction to Hedge Funds</t>
  </si>
  <si>
    <t>Handbook of Alternative Assets - Ch 1: What is an Alternative Asset Class? (excluding last section, Overview of This Book)</t>
  </si>
  <si>
    <t>Handbook of Credit Risk Management, Ch 1: Fundamentals of Credit Risk</t>
  </si>
  <si>
    <t>Handbook of Credit Risk Management, Ch 4: Measurement of Credit Risk</t>
  </si>
  <si>
    <t>Handbook of Credit Risk Management, Ch 5: Dynamic Credit Exposure</t>
  </si>
  <si>
    <t>Handbook of Credit Risk Management, Ch 13: Credit Portfolio Management</t>
  </si>
  <si>
    <t>Handbook of Credit Risk Management, Ch 20: Credit Derivatives</t>
  </si>
  <si>
    <t>QFIP-139-19: IAA Risk Book Ch 13 - Asset Liability Management: Techniques and Practices for Insurance Companies, Gilbert</t>
  </si>
  <si>
    <t>QFIP-151-20: Ch 5 of Asset Liability Management of Financial Institutions, Tilman, 2003</t>
  </si>
  <si>
    <t>3. Equity and Alternative Investments</t>
  </si>
  <si>
    <t xml:space="preserve">3. Equity and Alternative Investments </t>
  </si>
  <si>
    <t>Leveraged Finance, Ch 2: The High-Yield Bond Market</t>
  </si>
  <si>
    <t>Leveraged Finance, Ch 4: CLOs</t>
  </si>
  <si>
    <t>QFIP-159-F23: Private Debt Fund Returns, Persistence, and Market Conditions</t>
  </si>
  <si>
    <t>QFIP-160-F23: Principles for Responsible Investment</t>
  </si>
  <si>
    <t>QFIP-162-F23 The Hidden Dangers of Passive Investing</t>
  </si>
  <si>
    <t xml:space="preserve">2. Credit Investment Management </t>
  </si>
  <si>
    <t>MIP Ch 1: Portfolio Management Process and Investment Policy Statement</t>
  </si>
  <si>
    <t>MIP Ch 3: Managing Institutional Investor Portfolios</t>
  </si>
  <si>
    <t>MIP Ch 5: Asset Allocation (excluding 5.8)</t>
  </si>
  <si>
    <t>MIP Ch 6: Fixed-Income Portfolio Management</t>
  </si>
  <si>
    <t>MIP Ch 7: Equity Portfolio Management</t>
  </si>
  <si>
    <t>MIP Ch 12: Evaluating Portfolio Performance</t>
  </si>
  <si>
    <t>QFIP-142-19: Modern Investment Management: An Equilibrium Approach, Litterman, Ch 10: Strategic Asset Allocation in the Presence of Uncertain Liabilities</t>
  </si>
  <si>
    <t>Fixed Income Securities, Ch 3: Basics of Interest Rate Risk Management</t>
  </si>
  <si>
    <t>Fixed Income Securities, Ch 4: Basic Refinements in Interest Rate Risk Management</t>
  </si>
  <si>
    <t>HOFIS Ch 15: Inflation-Linked Bonds</t>
  </si>
  <si>
    <t>HOFIS Ch 11: Leveraged Loans</t>
  </si>
  <si>
    <t>HOFIS Ch 10: Corporate Bonds</t>
  </si>
  <si>
    <t>HOFIS Ch 7 (Background Only): U.S. Treasury Securities</t>
  </si>
  <si>
    <t>HOFIS Ch 2 (Background Only): Risks Associated with Investing in Fixed Income Securities</t>
  </si>
  <si>
    <t>HOFIS Ch 1 (Background Only): Overview of the Types and Features of Fixed Income Securities</t>
  </si>
  <si>
    <t>Commercial Real Estate Analysis and Investments, Ch 16: Mortgage Basics</t>
  </si>
  <si>
    <t>Commercial Real Estate Analysis and Investments, Ch 20: Commercial Mortgage Backed Securities</t>
  </si>
  <si>
    <t>Commercial Real Estate Analysis and Investments, Ch 12: Advanced Micro-Level Valuation</t>
  </si>
  <si>
    <t>Commercial Real Estate Analysis and Investments, Ch 14: After-Tax Investment Analysis &amp; Corporate Real Estate</t>
  </si>
  <si>
    <t>This spreadsheet tracks your study progress for the QFI Portfolio Management Exam (Fall 2024) and was developed by</t>
  </si>
  <si>
    <t>The default start date on the Schedule tab is 7/15/2024, but you can enter a different date, and the</t>
  </si>
  <si>
    <t>v1 of the TIA QFI PM suggested study schedule for Fall 2024 was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</si>
</sst>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rgb="FF0000FF"/>
      <name val="Times New Roman"/>
      <family val="1"/>
    </font>
    <font>
      <b/>
      <u/>
      <sz val="12"/>
      <color theme="0"/>
      <name val="Times New Roman"/>
      <family val="1"/>
    </font>
    <font>
      <b/>
      <sz val="12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7" fillId="0" borderId="0" xfId="0" applyFont="1"/>
    <xf numFmtId="0" fontId="3" fillId="6" borderId="0" xfId="0" applyFont="1" applyFill="1" applyAlignment="1" applyProtection="1">
      <alignment wrapText="1"/>
      <protection locked="0"/>
    </xf>
    <xf numFmtId="0" fontId="9" fillId="0" borderId="0" xfId="0" applyFont="1"/>
    <xf numFmtId="0" fontId="0" fillId="7" borderId="0" xfId="0" applyFill="1"/>
    <xf numFmtId="0" fontId="10" fillId="0" borderId="0" xfId="0" applyFont="1"/>
    <xf numFmtId="0" fontId="10" fillId="0" borderId="0" xfId="0" applyFont="1" applyProtection="1">
      <protection locked="0"/>
    </xf>
    <xf numFmtId="0" fontId="11" fillId="0" borderId="0" xfId="0" applyFont="1"/>
    <xf numFmtId="1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4" borderId="1" xfId="2" applyFont="1" applyFill="1" applyBorder="1" applyProtection="1">
      <protection locked="0"/>
    </xf>
    <xf numFmtId="164" fontId="10" fillId="0" borderId="0" xfId="1" applyNumberFormat="1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Border="1" applyProtection="1">
      <protection locked="0"/>
    </xf>
    <xf numFmtId="14" fontId="10" fillId="0" borderId="4" xfId="0" applyNumberFormat="1" applyFont="1" applyBorder="1" applyProtection="1">
      <protection locked="0"/>
    </xf>
    <xf numFmtId="14" fontId="13" fillId="0" borderId="6" xfId="0" applyNumberFormat="1" applyFont="1" applyBorder="1" applyProtection="1">
      <protection locked="0"/>
    </xf>
    <xf numFmtId="1" fontId="16" fillId="0" borderId="3" xfId="0" applyNumberFormat="1" applyFont="1" applyBorder="1" applyProtection="1">
      <protection locked="0"/>
    </xf>
    <xf numFmtId="0" fontId="16" fillId="0" borderId="4" xfId="0" applyFont="1" applyBorder="1" applyProtection="1">
      <protection locked="0"/>
    </xf>
    <xf numFmtId="9" fontId="16" fillId="0" borderId="6" xfId="2" applyFont="1" applyFill="1" applyBorder="1" applyProtection="1">
      <protection locked="0"/>
    </xf>
    <xf numFmtId="14" fontId="10" fillId="0" borderId="7" xfId="0" applyNumberFormat="1" applyFont="1" applyBorder="1" applyProtection="1">
      <protection locked="0"/>
    </xf>
    <xf numFmtId="14" fontId="10" fillId="0" borderId="0" xfId="0" applyNumberFormat="1" applyFont="1" applyProtection="1">
      <protection locked="0"/>
    </xf>
    <xf numFmtId="14" fontId="13" fillId="0" borderId="8" xfId="0" applyNumberFormat="1" applyFont="1" applyBorder="1" applyProtection="1">
      <protection locked="0"/>
    </xf>
    <xf numFmtId="1" fontId="16" fillId="0" borderId="7" xfId="0" applyNumberFormat="1" applyFont="1" applyBorder="1" applyProtection="1">
      <protection locked="0"/>
    </xf>
    <xf numFmtId="9" fontId="16" fillId="0" borderId="8" xfId="2" applyFont="1" applyFill="1" applyBorder="1" applyProtection="1">
      <protection locked="0"/>
    </xf>
    <xf numFmtId="14" fontId="13" fillId="0" borderId="7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9" xfId="0" applyFont="1" applyBorder="1" applyProtection="1">
      <protection locked="0"/>
    </xf>
    <xf numFmtId="14" fontId="13" fillId="0" borderId="11" xfId="0" applyNumberFormat="1" applyFont="1" applyBorder="1" applyProtection="1">
      <protection locked="0"/>
    </xf>
    <xf numFmtId="0" fontId="17" fillId="6" borderId="10" xfId="0" applyFont="1" applyFill="1" applyBorder="1" applyProtection="1">
      <protection locked="0"/>
    </xf>
    <xf numFmtId="0" fontId="17" fillId="6" borderId="10" xfId="0" applyFont="1" applyFill="1" applyBorder="1" applyAlignment="1" applyProtection="1">
      <alignment wrapText="1"/>
      <protection locked="0"/>
    </xf>
    <xf numFmtId="0" fontId="17" fillId="6" borderId="10" xfId="0" applyFont="1" applyFill="1" applyBorder="1"/>
    <xf numFmtId="1" fontId="16" fillId="0" borderId="9" xfId="0" applyNumberFormat="1" applyFont="1" applyBorder="1" applyProtection="1">
      <protection locked="0"/>
    </xf>
    <xf numFmtId="0" fontId="16" fillId="0" borderId="10" xfId="0" applyFont="1" applyBorder="1" applyProtection="1">
      <protection locked="0"/>
    </xf>
    <xf numFmtId="9" fontId="16" fillId="0" borderId="11" xfId="2" applyFont="1" applyFill="1" applyBorder="1" applyProtection="1"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5" fillId="0" borderId="0" xfId="13" applyFont="1"/>
    <xf numFmtId="0" fontId="18" fillId="0" borderId="0" xfId="13" applyFont="1" applyAlignment="1">
      <alignment horizontal="left" indent="1"/>
    </xf>
    <xf numFmtId="0" fontId="19" fillId="0" borderId="0" xfId="13" applyFont="1"/>
    <xf numFmtId="0" fontId="15" fillId="0" borderId="0" xfId="13" applyFont="1" applyAlignment="1">
      <alignment horizontal="left"/>
    </xf>
    <xf numFmtId="14" fontId="20" fillId="0" borderId="0" xfId="0" applyNumberFormat="1" applyFont="1" applyProtection="1">
      <protection locked="0"/>
    </xf>
    <xf numFmtId="0" fontId="21" fillId="0" borderId="0" xfId="13" applyFont="1"/>
    <xf numFmtId="14" fontId="10" fillId="0" borderId="10" xfId="0" applyNumberFormat="1" applyFont="1" applyBorder="1" applyProtection="1">
      <protection locked="0"/>
    </xf>
    <xf numFmtId="0" fontId="22" fillId="0" borderId="0" xfId="0" applyFont="1"/>
    <xf numFmtId="0" fontId="23" fillId="0" borderId="0" xfId="0" applyFont="1"/>
    <xf numFmtId="0" fontId="16" fillId="0" borderId="0" xfId="0" applyFont="1" applyProtection="1">
      <protection locked="0"/>
    </xf>
    <xf numFmtId="0" fontId="17" fillId="6" borderId="0" xfId="0" applyFont="1" applyFill="1" applyProtection="1">
      <protection locked="0"/>
    </xf>
    <xf numFmtId="0" fontId="17" fillId="6" borderId="0" xfId="0" applyFont="1" applyFill="1" applyAlignment="1" applyProtection="1">
      <alignment wrapText="1"/>
      <protection locked="0"/>
    </xf>
    <xf numFmtId="0" fontId="17" fillId="6" borderId="0" xfId="0" applyFont="1" applyFill="1"/>
    <xf numFmtId="0" fontId="13" fillId="0" borderId="10" xfId="0" applyFont="1" applyBorder="1" applyAlignment="1" applyProtection="1">
      <alignment horizontal="center"/>
      <protection locked="0"/>
    </xf>
    <xf numFmtId="14" fontId="24" fillId="0" borderId="0" xfId="0" applyNumberFormat="1" applyFont="1"/>
    <xf numFmtId="0" fontId="1" fillId="0" borderId="0" xfId="0" applyFont="1"/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</cellXfs>
  <cellStyles count="10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Normal 2" xfId="13" xr:uid="{00000000-0005-0000-0000-000068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QFI</a:t>
            </a:r>
            <a:r>
              <a:rPr lang="en-US" sz="2800" baseline="0"/>
              <a:t> PM</a:t>
            </a:r>
            <a:r>
              <a:rPr lang="en-US" sz="2800"/>
              <a:t>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921042753970754E-2"/>
          <c:y val="0.12429177984541878"/>
          <c:w val="0.9337448480161239"/>
          <c:h val="0.76120984016077442"/>
        </c:manualLayout>
      </c:layout>
      <c:lineChart>
        <c:grouping val="standard"/>
        <c:varyColors val="0"/>
        <c:ser>
          <c:idx val="1"/>
          <c:order val="0"/>
          <c:tx>
            <c:strRef>
              <c:f>Schedule!$H$5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Schedule!$B$6:$B$62</c:f>
              <c:numCache>
                <c:formatCode>m/d/yy</c:formatCode>
                <c:ptCount val="57"/>
                <c:pt idx="0">
                  <c:v>45488.82543978349</c:v>
                </c:pt>
                <c:pt idx="1">
                  <c:v>45489.485791610285</c:v>
                </c:pt>
                <c:pt idx="2">
                  <c:v>45490.063599458728</c:v>
                </c:pt>
                <c:pt idx="3">
                  <c:v>45491.219215155616</c:v>
                </c:pt>
                <c:pt idx="4">
                  <c:v>45491.631935047364</c:v>
                </c:pt>
                <c:pt idx="5">
                  <c:v>45492.457374830854</c:v>
                </c:pt>
                <c:pt idx="6">
                  <c:v>45493.612990527741</c:v>
                </c:pt>
                <c:pt idx="7">
                  <c:v>45495.511502029774</c:v>
                </c:pt>
                <c:pt idx="8">
                  <c:v>45496.006765899867</c:v>
                </c:pt>
                <c:pt idx="9">
                  <c:v>45497.038565629227</c:v>
                </c:pt>
                <c:pt idx="10">
                  <c:v>45498.23545331529</c:v>
                </c:pt>
                <c:pt idx="11">
                  <c:v>45499.391069012177</c:v>
                </c:pt>
                <c:pt idx="12">
                  <c:v>45500.299052774018</c:v>
                </c:pt>
                <c:pt idx="13">
                  <c:v>45503.435723951283</c:v>
                </c:pt>
                <c:pt idx="14">
                  <c:v>45503.435723951283</c:v>
                </c:pt>
                <c:pt idx="15">
                  <c:v>45504.178619756422</c:v>
                </c:pt>
                <c:pt idx="16">
                  <c:v>45505.004059539911</c:v>
                </c:pt>
                <c:pt idx="17">
                  <c:v>45505.581867388355</c:v>
                </c:pt>
                <c:pt idx="18">
                  <c:v>45506.24221921515</c:v>
                </c:pt>
                <c:pt idx="19">
                  <c:v>45506.985115020289</c:v>
                </c:pt>
                <c:pt idx="20">
                  <c:v>45508.305818673871</c:v>
                </c:pt>
                <c:pt idx="21">
                  <c:v>45508.305818673871</c:v>
                </c:pt>
                <c:pt idx="22">
                  <c:v>45511.194857916089</c:v>
                </c:pt>
                <c:pt idx="23">
                  <c:v>45512.309201623801</c:v>
                </c:pt>
                <c:pt idx="24">
                  <c:v>45513.588633288215</c:v>
                </c:pt>
                <c:pt idx="25">
                  <c:v>45514.001353179963</c:v>
                </c:pt>
                <c:pt idx="26">
                  <c:v>45515.652232746943</c:v>
                </c:pt>
                <c:pt idx="27">
                  <c:v>45517.055480378876</c:v>
                </c:pt>
                <c:pt idx="28">
                  <c:v>45518.45872801081</c:v>
                </c:pt>
                <c:pt idx="29">
                  <c:v>45519.614343707697</c:v>
                </c:pt>
                <c:pt idx="30">
                  <c:v>45521.265223274677</c:v>
                </c:pt>
                <c:pt idx="31">
                  <c:v>45522.751014884961</c:v>
                </c:pt>
                <c:pt idx="32">
                  <c:v>45523.658998646803</c:v>
                </c:pt>
                <c:pt idx="33">
                  <c:v>45524.525710419468</c:v>
                </c:pt>
                <c:pt idx="34">
                  <c:v>45525.557510148828</c:v>
                </c:pt>
                <c:pt idx="35">
                  <c:v>45525.557510148828</c:v>
                </c:pt>
                <c:pt idx="36">
                  <c:v>45526.341677943143</c:v>
                </c:pt>
                <c:pt idx="37">
                  <c:v>45529.02435723949</c:v>
                </c:pt>
                <c:pt idx="38">
                  <c:v>45529.932341001331</c:v>
                </c:pt>
                <c:pt idx="39">
                  <c:v>45530.34506089308</c:v>
                </c:pt>
                <c:pt idx="40">
                  <c:v>45530.34506089308</c:v>
                </c:pt>
                <c:pt idx="41">
                  <c:v>45533.440460081169</c:v>
                </c:pt>
                <c:pt idx="42">
                  <c:v>45534.183355886307</c:v>
                </c:pt>
                <c:pt idx="43">
                  <c:v>45534.596075778056</c:v>
                </c:pt>
                <c:pt idx="44">
                  <c:v>45534.596075778056</c:v>
                </c:pt>
                <c:pt idx="45">
                  <c:v>45536.246955345036</c:v>
                </c:pt>
                <c:pt idx="46">
                  <c:v>45537.856562922847</c:v>
                </c:pt>
                <c:pt idx="47">
                  <c:v>45539.135994587261</c:v>
                </c:pt>
                <c:pt idx="48">
                  <c:v>45539.961434370751</c:v>
                </c:pt>
                <c:pt idx="49">
                  <c:v>45541.075778078462</c:v>
                </c:pt>
                <c:pt idx="50">
                  <c:v>45541.612313937731</c:v>
                </c:pt>
                <c:pt idx="51">
                  <c:v>45543.634641407283</c:v>
                </c:pt>
                <c:pt idx="52">
                  <c:v>45544.79025710417</c:v>
                </c:pt>
                <c:pt idx="53">
                  <c:v>45544.79025710417</c:v>
                </c:pt>
                <c:pt idx="54">
                  <c:v>45547.555480378869</c:v>
                </c:pt>
                <c:pt idx="55">
                  <c:v>45548.999999999978</c:v>
                </c:pt>
                <c:pt idx="56">
                  <c:v>45548.999999999978</c:v>
                </c:pt>
              </c:numCache>
            </c:numRef>
          </c:cat>
          <c:val>
            <c:numRef>
              <c:f>Schedule!$H$6:$H$62</c:f>
              <c:numCache>
                <c:formatCode>0</c:formatCode>
                <c:ptCount val="57"/>
                <c:pt idx="0">
                  <c:v>20</c:v>
                </c:pt>
                <c:pt idx="1">
                  <c:v>36</c:v>
                </c:pt>
                <c:pt idx="2">
                  <c:v>50</c:v>
                </c:pt>
                <c:pt idx="3">
                  <c:v>78</c:v>
                </c:pt>
                <c:pt idx="4">
                  <c:v>88</c:v>
                </c:pt>
                <c:pt idx="5">
                  <c:v>108</c:v>
                </c:pt>
                <c:pt idx="6">
                  <c:v>136</c:v>
                </c:pt>
                <c:pt idx="7">
                  <c:v>182</c:v>
                </c:pt>
                <c:pt idx="8">
                  <c:v>194</c:v>
                </c:pt>
                <c:pt idx="9">
                  <c:v>219</c:v>
                </c:pt>
                <c:pt idx="10">
                  <c:v>248</c:v>
                </c:pt>
                <c:pt idx="11">
                  <c:v>276</c:v>
                </c:pt>
                <c:pt idx="12">
                  <c:v>298</c:v>
                </c:pt>
                <c:pt idx="13">
                  <c:v>374</c:v>
                </c:pt>
                <c:pt idx="14">
                  <c:v>374</c:v>
                </c:pt>
                <c:pt idx="15">
                  <c:v>392</c:v>
                </c:pt>
                <c:pt idx="16">
                  <c:v>412</c:v>
                </c:pt>
                <c:pt idx="17">
                  <c:v>426</c:v>
                </c:pt>
                <c:pt idx="18">
                  <c:v>442</c:v>
                </c:pt>
                <c:pt idx="19">
                  <c:v>460</c:v>
                </c:pt>
                <c:pt idx="20">
                  <c:v>492</c:v>
                </c:pt>
                <c:pt idx="21">
                  <c:v>492</c:v>
                </c:pt>
                <c:pt idx="22">
                  <c:v>562</c:v>
                </c:pt>
                <c:pt idx="23">
                  <c:v>589</c:v>
                </c:pt>
                <c:pt idx="24">
                  <c:v>620</c:v>
                </c:pt>
                <c:pt idx="25">
                  <c:v>630</c:v>
                </c:pt>
                <c:pt idx="26">
                  <c:v>670</c:v>
                </c:pt>
                <c:pt idx="27">
                  <c:v>704</c:v>
                </c:pt>
                <c:pt idx="28">
                  <c:v>738</c:v>
                </c:pt>
                <c:pt idx="29">
                  <c:v>766</c:v>
                </c:pt>
                <c:pt idx="30">
                  <c:v>806</c:v>
                </c:pt>
                <c:pt idx="31">
                  <c:v>842</c:v>
                </c:pt>
                <c:pt idx="32">
                  <c:v>864</c:v>
                </c:pt>
                <c:pt idx="33">
                  <c:v>885</c:v>
                </c:pt>
                <c:pt idx="34">
                  <c:v>910</c:v>
                </c:pt>
                <c:pt idx="35">
                  <c:v>910</c:v>
                </c:pt>
                <c:pt idx="36">
                  <c:v>929</c:v>
                </c:pt>
                <c:pt idx="37">
                  <c:v>994</c:v>
                </c:pt>
                <c:pt idx="38">
                  <c:v>1016</c:v>
                </c:pt>
                <c:pt idx="39">
                  <c:v>1026</c:v>
                </c:pt>
                <c:pt idx="40">
                  <c:v>1026</c:v>
                </c:pt>
                <c:pt idx="41">
                  <c:v>1101</c:v>
                </c:pt>
                <c:pt idx="42">
                  <c:v>1119</c:v>
                </c:pt>
                <c:pt idx="43">
                  <c:v>1129</c:v>
                </c:pt>
                <c:pt idx="44">
                  <c:v>1129</c:v>
                </c:pt>
                <c:pt idx="45">
                  <c:v>1169</c:v>
                </c:pt>
                <c:pt idx="46">
                  <c:v>1208</c:v>
                </c:pt>
                <c:pt idx="47">
                  <c:v>1239</c:v>
                </c:pt>
                <c:pt idx="48">
                  <c:v>1259</c:v>
                </c:pt>
                <c:pt idx="49">
                  <c:v>1286</c:v>
                </c:pt>
                <c:pt idx="50">
                  <c:v>1299</c:v>
                </c:pt>
                <c:pt idx="51">
                  <c:v>1348</c:v>
                </c:pt>
                <c:pt idx="52">
                  <c:v>1376</c:v>
                </c:pt>
                <c:pt idx="53">
                  <c:v>1376</c:v>
                </c:pt>
                <c:pt idx="54">
                  <c:v>1443</c:v>
                </c:pt>
                <c:pt idx="55">
                  <c:v>1478</c:v>
                </c:pt>
                <c:pt idx="56">
                  <c:v>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1-4D8F-A87A-5142D1B68121}"/>
            </c:ext>
          </c:extLst>
        </c:ser>
        <c:ser>
          <c:idx val="2"/>
          <c:order val="1"/>
          <c:tx>
            <c:strRef>
              <c:f>Schedule!$I$5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Schedule!$B$6:$B$62</c:f>
              <c:numCache>
                <c:formatCode>m/d/yy</c:formatCode>
                <c:ptCount val="57"/>
                <c:pt idx="0">
                  <c:v>45488.82543978349</c:v>
                </c:pt>
                <c:pt idx="1">
                  <c:v>45489.485791610285</c:v>
                </c:pt>
                <c:pt idx="2">
                  <c:v>45490.063599458728</c:v>
                </c:pt>
                <c:pt idx="3">
                  <c:v>45491.219215155616</c:v>
                </c:pt>
                <c:pt idx="4">
                  <c:v>45491.631935047364</c:v>
                </c:pt>
                <c:pt idx="5">
                  <c:v>45492.457374830854</c:v>
                </c:pt>
                <c:pt idx="6">
                  <c:v>45493.612990527741</c:v>
                </c:pt>
                <c:pt idx="7">
                  <c:v>45495.511502029774</c:v>
                </c:pt>
                <c:pt idx="8">
                  <c:v>45496.006765899867</c:v>
                </c:pt>
                <c:pt idx="9">
                  <c:v>45497.038565629227</c:v>
                </c:pt>
                <c:pt idx="10">
                  <c:v>45498.23545331529</c:v>
                </c:pt>
                <c:pt idx="11">
                  <c:v>45499.391069012177</c:v>
                </c:pt>
                <c:pt idx="12">
                  <c:v>45500.299052774018</c:v>
                </c:pt>
                <c:pt idx="13">
                  <c:v>45503.435723951283</c:v>
                </c:pt>
                <c:pt idx="14">
                  <c:v>45503.435723951283</c:v>
                </c:pt>
                <c:pt idx="15">
                  <c:v>45504.178619756422</c:v>
                </c:pt>
                <c:pt idx="16">
                  <c:v>45505.004059539911</c:v>
                </c:pt>
                <c:pt idx="17">
                  <c:v>45505.581867388355</c:v>
                </c:pt>
                <c:pt idx="18">
                  <c:v>45506.24221921515</c:v>
                </c:pt>
                <c:pt idx="19">
                  <c:v>45506.985115020289</c:v>
                </c:pt>
                <c:pt idx="20">
                  <c:v>45508.305818673871</c:v>
                </c:pt>
                <c:pt idx="21">
                  <c:v>45508.305818673871</c:v>
                </c:pt>
                <c:pt idx="22">
                  <c:v>45511.194857916089</c:v>
                </c:pt>
                <c:pt idx="23">
                  <c:v>45512.309201623801</c:v>
                </c:pt>
                <c:pt idx="24">
                  <c:v>45513.588633288215</c:v>
                </c:pt>
                <c:pt idx="25">
                  <c:v>45514.001353179963</c:v>
                </c:pt>
                <c:pt idx="26">
                  <c:v>45515.652232746943</c:v>
                </c:pt>
                <c:pt idx="27">
                  <c:v>45517.055480378876</c:v>
                </c:pt>
                <c:pt idx="28">
                  <c:v>45518.45872801081</c:v>
                </c:pt>
                <c:pt idx="29">
                  <c:v>45519.614343707697</c:v>
                </c:pt>
                <c:pt idx="30">
                  <c:v>45521.265223274677</c:v>
                </c:pt>
                <c:pt idx="31">
                  <c:v>45522.751014884961</c:v>
                </c:pt>
                <c:pt idx="32">
                  <c:v>45523.658998646803</c:v>
                </c:pt>
                <c:pt idx="33">
                  <c:v>45524.525710419468</c:v>
                </c:pt>
                <c:pt idx="34">
                  <c:v>45525.557510148828</c:v>
                </c:pt>
                <c:pt idx="35">
                  <c:v>45525.557510148828</c:v>
                </c:pt>
                <c:pt idx="36">
                  <c:v>45526.341677943143</c:v>
                </c:pt>
                <c:pt idx="37">
                  <c:v>45529.02435723949</c:v>
                </c:pt>
                <c:pt idx="38">
                  <c:v>45529.932341001331</c:v>
                </c:pt>
                <c:pt idx="39">
                  <c:v>45530.34506089308</c:v>
                </c:pt>
                <c:pt idx="40">
                  <c:v>45530.34506089308</c:v>
                </c:pt>
                <c:pt idx="41">
                  <c:v>45533.440460081169</c:v>
                </c:pt>
                <c:pt idx="42">
                  <c:v>45534.183355886307</c:v>
                </c:pt>
                <c:pt idx="43">
                  <c:v>45534.596075778056</c:v>
                </c:pt>
                <c:pt idx="44">
                  <c:v>45534.596075778056</c:v>
                </c:pt>
                <c:pt idx="45">
                  <c:v>45536.246955345036</c:v>
                </c:pt>
                <c:pt idx="46">
                  <c:v>45537.856562922847</c:v>
                </c:pt>
                <c:pt idx="47">
                  <c:v>45539.135994587261</c:v>
                </c:pt>
                <c:pt idx="48">
                  <c:v>45539.961434370751</c:v>
                </c:pt>
                <c:pt idx="49">
                  <c:v>45541.075778078462</c:v>
                </c:pt>
                <c:pt idx="50">
                  <c:v>45541.612313937731</c:v>
                </c:pt>
                <c:pt idx="51">
                  <c:v>45543.634641407283</c:v>
                </c:pt>
                <c:pt idx="52">
                  <c:v>45544.79025710417</c:v>
                </c:pt>
                <c:pt idx="53">
                  <c:v>45544.79025710417</c:v>
                </c:pt>
                <c:pt idx="54">
                  <c:v>45547.555480378869</c:v>
                </c:pt>
                <c:pt idx="55">
                  <c:v>45548.999999999978</c:v>
                </c:pt>
                <c:pt idx="56">
                  <c:v>45548.999999999978</c:v>
                </c:pt>
              </c:numCache>
            </c:numRef>
          </c:cat>
          <c:val>
            <c:numRef>
              <c:f>Schedule!$I$6:$I$62</c:f>
              <c:numCache>
                <c:formatCode>General</c:formatCode>
                <c:ptCount val="57"/>
                <c:pt idx="0">
                  <c:v>20</c:v>
                </c:pt>
                <c:pt idx="1">
                  <c:v>36</c:v>
                </c:pt>
                <c:pt idx="2">
                  <c:v>50</c:v>
                </c:pt>
                <c:pt idx="3">
                  <c:v>78</c:v>
                </c:pt>
                <c:pt idx="4">
                  <c:v>78</c:v>
                </c:pt>
                <c:pt idx="5">
                  <c:v>88</c:v>
                </c:pt>
                <c:pt idx="6">
                  <c:v>108</c:v>
                </c:pt>
                <c:pt idx="7">
                  <c:v>182</c:v>
                </c:pt>
                <c:pt idx="8">
                  <c:v>182</c:v>
                </c:pt>
                <c:pt idx="9">
                  <c:v>182</c:v>
                </c:pt>
                <c:pt idx="10">
                  <c:v>182</c:v>
                </c:pt>
                <c:pt idx="11">
                  <c:v>182</c:v>
                </c:pt>
                <c:pt idx="12">
                  <c:v>182</c:v>
                </c:pt>
                <c:pt idx="13">
                  <c:v>182</c:v>
                </c:pt>
                <c:pt idx="14">
                  <c:v>182</c:v>
                </c:pt>
                <c:pt idx="15">
                  <c:v>182</c:v>
                </c:pt>
                <c:pt idx="16">
                  <c:v>182</c:v>
                </c:pt>
                <c:pt idx="17">
                  <c:v>182</c:v>
                </c:pt>
                <c:pt idx="18">
                  <c:v>182</c:v>
                </c:pt>
                <c:pt idx="19">
                  <c:v>182</c:v>
                </c:pt>
                <c:pt idx="20">
                  <c:v>182</c:v>
                </c:pt>
                <c:pt idx="21">
                  <c:v>182</c:v>
                </c:pt>
                <c:pt idx="22">
                  <c:v>182</c:v>
                </c:pt>
                <c:pt idx="23">
                  <c:v>182</c:v>
                </c:pt>
                <c:pt idx="24">
                  <c:v>182</c:v>
                </c:pt>
                <c:pt idx="25">
                  <c:v>182</c:v>
                </c:pt>
                <c:pt idx="26">
                  <c:v>182</c:v>
                </c:pt>
                <c:pt idx="27">
                  <c:v>182</c:v>
                </c:pt>
                <c:pt idx="28">
                  <c:v>182</c:v>
                </c:pt>
                <c:pt idx="29">
                  <c:v>182</c:v>
                </c:pt>
                <c:pt idx="30">
                  <c:v>182</c:v>
                </c:pt>
                <c:pt idx="31">
                  <c:v>182</c:v>
                </c:pt>
                <c:pt idx="32">
                  <c:v>182</c:v>
                </c:pt>
                <c:pt idx="33">
                  <c:v>182</c:v>
                </c:pt>
                <c:pt idx="34">
                  <c:v>182</c:v>
                </c:pt>
                <c:pt idx="35">
                  <c:v>182</c:v>
                </c:pt>
                <c:pt idx="36">
                  <c:v>182</c:v>
                </c:pt>
                <c:pt idx="37">
                  <c:v>182</c:v>
                </c:pt>
                <c:pt idx="38">
                  <c:v>182</c:v>
                </c:pt>
                <c:pt idx="39">
                  <c:v>182</c:v>
                </c:pt>
                <c:pt idx="40">
                  <c:v>182</c:v>
                </c:pt>
                <c:pt idx="41">
                  <c:v>182</c:v>
                </c:pt>
                <c:pt idx="42">
                  <c:v>182</c:v>
                </c:pt>
                <c:pt idx="43">
                  <c:v>182</c:v>
                </c:pt>
                <c:pt idx="44">
                  <c:v>182</c:v>
                </c:pt>
                <c:pt idx="45">
                  <c:v>182</c:v>
                </c:pt>
                <c:pt idx="46">
                  <c:v>182</c:v>
                </c:pt>
                <c:pt idx="47">
                  <c:v>182</c:v>
                </c:pt>
                <c:pt idx="48">
                  <c:v>182</c:v>
                </c:pt>
                <c:pt idx="49">
                  <c:v>182</c:v>
                </c:pt>
                <c:pt idx="50">
                  <c:v>182</c:v>
                </c:pt>
                <c:pt idx="51">
                  <c:v>182</c:v>
                </c:pt>
                <c:pt idx="52">
                  <c:v>182</c:v>
                </c:pt>
                <c:pt idx="53">
                  <c:v>182</c:v>
                </c:pt>
                <c:pt idx="54">
                  <c:v>182</c:v>
                </c:pt>
                <c:pt idx="55">
                  <c:v>182</c:v>
                </c:pt>
                <c:pt idx="56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D8F-A87A-5142D1B6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588448"/>
        <c:axId val="356586880"/>
      </c:lineChart>
      <c:dateAx>
        <c:axId val="35658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586880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3565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5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4</xdr:col>
      <xdr:colOff>386080</xdr:colOff>
      <xdr:row>4</xdr:row>
      <xdr:rowOff>28567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215900"/>
          <a:ext cx="2633980" cy="584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3112207</xdr:colOff>
      <xdr:row>2</xdr:row>
      <xdr:rowOff>179388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355599</xdr:colOff>
      <xdr:row>3</xdr:row>
      <xdr:rowOff>92080</xdr:rowOff>
    </xdr:from>
    <xdr:to>
      <xdr:col>32</xdr:col>
      <xdr:colOff>146685</xdr:colOff>
      <xdr:row>56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40"/>
  <sheetViews>
    <sheetView showGridLines="0" zoomScale="125" zoomScaleNormal="125" zoomScalePageLayoutView="125" workbookViewId="0"/>
  </sheetViews>
  <sheetFormatPr baseColWidth="10" defaultColWidth="8.83203125" defaultRowHeight="15" x14ac:dyDescent="0.2"/>
  <sheetData>
    <row r="6" spans="1:1" x14ac:dyDescent="0.2">
      <c r="A6" s="2" t="s">
        <v>16</v>
      </c>
    </row>
    <row r="7" spans="1:1" x14ac:dyDescent="0.2">
      <c r="A7" s="2"/>
    </row>
    <row r="8" spans="1:1" x14ac:dyDescent="0.2">
      <c r="A8" t="s">
        <v>124</v>
      </c>
    </row>
    <row r="9" spans="1:1" x14ac:dyDescent="0.2">
      <c r="A9" t="s">
        <v>41</v>
      </c>
    </row>
    <row r="10" spans="1:1" x14ac:dyDescent="0.2">
      <c r="A10" t="s">
        <v>40</v>
      </c>
    </row>
    <row r="12" spans="1:1" x14ac:dyDescent="0.2">
      <c r="A12" s="10" t="s">
        <v>69</v>
      </c>
    </row>
    <row r="13" spans="1:1" x14ac:dyDescent="0.2">
      <c r="A13" s="10" t="s">
        <v>70</v>
      </c>
    </row>
    <row r="14" spans="1:1" x14ac:dyDescent="0.2">
      <c r="A14" s="10" t="s">
        <v>71</v>
      </c>
    </row>
    <row r="16" spans="1:1" x14ac:dyDescent="0.2">
      <c r="A16" s="2" t="s">
        <v>20</v>
      </c>
    </row>
    <row r="18" spans="1:1" x14ac:dyDescent="0.2">
      <c r="A18" t="s">
        <v>125</v>
      </c>
    </row>
    <row r="19" spans="1:1" x14ac:dyDescent="0.2">
      <c r="A19" t="s">
        <v>17</v>
      </c>
    </row>
    <row r="20" spans="1:1" x14ac:dyDescent="0.2">
      <c r="A20" t="s">
        <v>18</v>
      </c>
    </row>
    <row r="21" spans="1:1" x14ac:dyDescent="0.2">
      <c r="A21" t="s">
        <v>39</v>
      </c>
    </row>
    <row r="22" spans="1:1" x14ac:dyDescent="0.2">
      <c r="A22" t="s">
        <v>37</v>
      </c>
    </row>
    <row r="23" spans="1:1" x14ac:dyDescent="0.2">
      <c r="A23" t="s">
        <v>38</v>
      </c>
    </row>
    <row r="25" spans="1:1" x14ac:dyDescent="0.2">
      <c r="A25" t="s">
        <v>19</v>
      </c>
    </row>
    <row r="26" spans="1:1" x14ac:dyDescent="0.2">
      <c r="A26" t="s">
        <v>22</v>
      </c>
    </row>
    <row r="27" spans="1:1" x14ac:dyDescent="0.2">
      <c r="A27" t="s">
        <v>23</v>
      </c>
    </row>
    <row r="28" spans="1:1" x14ac:dyDescent="0.2">
      <c r="A28" t="s">
        <v>24</v>
      </c>
    </row>
    <row r="30" spans="1:1" x14ac:dyDescent="0.2">
      <c r="A30" s="2" t="s">
        <v>21</v>
      </c>
    </row>
    <row r="31" spans="1:1" x14ac:dyDescent="0.2">
      <c r="A31" s="2"/>
    </row>
    <row r="32" spans="1:1" x14ac:dyDescent="0.2">
      <c r="A32" t="s">
        <v>25</v>
      </c>
    </row>
    <row r="33" spans="1:1" x14ac:dyDescent="0.2">
      <c r="A33" t="s">
        <v>26</v>
      </c>
    </row>
    <row r="35" spans="1:1" x14ac:dyDescent="0.2">
      <c r="A35" t="s">
        <v>27</v>
      </c>
    </row>
    <row r="36" spans="1:1" x14ac:dyDescent="0.2">
      <c r="A36" t="s">
        <v>28</v>
      </c>
    </row>
    <row r="37" spans="1:1" x14ac:dyDescent="0.2">
      <c r="A37" t="s">
        <v>30</v>
      </c>
    </row>
    <row r="40" spans="1:1" x14ac:dyDescent="0.2">
      <c r="A40" s="2"/>
    </row>
  </sheetData>
  <phoneticPr fontId="8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N80"/>
  <sheetViews>
    <sheetView showGridLines="0" tabSelected="1" zoomScale="85" zoomScaleNormal="85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6" x14ac:dyDescent="0.2"/>
  <cols>
    <col min="1" max="1" width="3.5" style="12" customWidth="1"/>
    <col min="2" max="3" width="11.5" style="12" customWidth="1"/>
    <col min="4" max="4" width="61.83203125" style="12" customWidth="1"/>
    <col min="5" max="5" width="145.6640625" style="12" bestFit="1" customWidth="1"/>
    <col min="6" max="6" width="8.83203125" style="12"/>
    <col min="7" max="7" width="14.5" style="12" customWidth="1"/>
    <col min="8" max="10" width="8.6640625" style="12" bestFit="1" customWidth="1"/>
    <col min="11" max="12" width="8.83203125" style="12"/>
    <col min="13" max="13" width="10.83203125" style="12" customWidth="1"/>
    <col min="14" max="14" width="12.1640625" style="12" customWidth="1"/>
    <col min="15" max="16384" width="8.83203125" style="12"/>
  </cols>
  <sheetData>
    <row r="1" spans="1:14" ht="23" customHeight="1" x14ac:dyDescent="0.2">
      <c r="D1" s="14">
        <v>45488</v>
      </c>
      <c r="L1" s="62" t="s">
        <v>1</v>
      </c>
      <c r="M1" s="63"/>
      <c r="N1" s="15">
        <f>N3/N2</f>
        <v>0.12313937753721245</v>
      </c>
    </row>
    <row r="2" spans="1:14" x14ac:dyDescent="0.2">
      <c r="L2" s="12" t="s">
        <v>2</v>
      </c>
      <c r="N2" s="16">
        <f>SUM(F6:F62)</f>
        <v>1478</v>
      </c>
    </row>
    <row r="3" spans="1:14" x14ac:dyDescent="0.2">
      <c r="L3" s="12" t="s">
        <v>3</v>
      </c>
      <c r="N3" s="16">
        <f>SUMIF(G6:G62,"Yes",F6:F62)</f>
        <v>182</v>
      </c>
    </row>
    <row r="4" spans="1:14" ht="17" thickBot="1" x14ac:dyDescent="0.25">
      <c r="F4" s="17" t="s">
        <v>46</v>
      </c>
    </row>
    <row r="5" spans="1:14" ht="35" thickBot="1" x14ac:dyDescent="0.25">
      <c r="A5" s="18"/>
      <c r="B5" s="19" t="s">
        <v>87</v>
      </c>
      <c r="C5" s="20" t="s">
        <v>4</v>
      </c>
      <c r="D5" s="19" t="s">
        <v>10</v>
      </c>
      <c r="E5" s="19" t="s">
        <v>9</v>
      </c>
      <c r="F5" s="19" t="s">
        <v>0</v>
      </c>
      <c r="G5" s="19" t="s">
        <v>5</v>
      </c>
      <c r="H5" s="21" t="s">
        <v>6</v>
      </c>
      <c r="I5" s="22" t="s">
        <v>7</v>
      </c>
      <c r="J5" s="23" t="s">
        <v>8</v>
      </c>
    </row>
    <row r="6" spans="1:14" x14ac:dyDescent="0.2">
      <c r="A6" s="24"/>
      <c r="B6" s="25">
        <f>StartDate+VLOOKUP(E6,DayLookUp,4,FALSE)</f>
        <v>45488.82543978349</v>
      </c>
      <c r="C6" s="26">
        <v>45487</v>
      </c>
      <c r="D6" s="12" t="s">
        <v>86</v>
      </c>
      <c r="E6" s="13" t="s">
        <v>119</v>
      </c>
      <c r="F6" s="11">
        <v>20</v>
      </c>
      <c r="G6" s="17" t="str">
        <f>IF(ISBLANK(C6),"No","Yes")</f>
        <v>Yes</v>
      </c>
      <c r="H6" s="27">
        <f>SUM($F$6:F6)</f>
        <v>20</v>
      </c>
      <c r="I6" s="28">
        <f t="shared" ref="I6" si="0">SUMIFS(PgCnt,CompFlag,"Yes",ActFDate,"&lt;="&amp;B6)</f>
        <v>20</v>
      </c>
      <c r="J6" s="29">
        <f t="shared" ref="J6" si="1">I6/H6</f>
        <v>1</v>
      </c>
    </row>
    <row r="7" spans="1:14" ht="16" customHeight="1" x14ac:dyDescent="0.2">
      <c r="A7" s="30"/>
      <c r="B7" s="31">
        <f t="shared" ref="B7:B62" si="2">B6+VLOOKUP(E7,DayLookUp,4,FALSE)</f>
        <v>45489.485791610285</v>
      </c>
      <c r="C7" s="32">
        <f>C6+2</f>
        <v>45489</v>
      </c>
      <c r="D7" s="12" t="s">
        <v>86</v>
      </c>
      <c r="E7" s="13" t="s">
        <v>118</v>
      </c>
      <c r="F7" s="11">
        <v>16</v>
      </c>
      <c r="G7" s="17" t="str">
        <f t="shared" ref="G7:G62" si="3">IF(ISBLANK(C7),"No","Yes")</f>
        <v>Yes</v>
      </c>
      <c r="H7" s="33">
        <f>SUM($F$6:F7)</f>
        <v>36</v>
      </c>
      <c r="I7" s="55">
        <f t="shared" ref="I7:I16" si="4">SUMIFS(PgCnt,CompFlag,"Yes",ActFDate,"&lt;="&amp;B7)</f>
        <v>36</v>
      </c>
      <c r="J7" s="34">
        <f t="shared" ref="J7:J16" si="5">I7/H7</f>
        <v>1</v>
      </c>
    </row>
    <row r="8" spans="1:14" ht="16" customHeight="1" x14ac:dyDescent="0.2">
      <c r="A8" s="30"/>
      <c r="B8" s="31">
        <f t="shared" si="2"/>
        <v>45490.063599458728</v>
      </c>
      <c r="C8" s="32">
        <f t="shared" ref="C8:C13" si="6">C7+1</f>
        <v>45490</v>
      </c>
      <c r="D8" s="12" t="s">
        <v>86</v>
      </c>
      <c r="E8" s="13" t="s">
        <v>117</v>
      </c>
      <c r="F8" s="11">
        <v>14</v>
      </c>
      <c r="G8" s="17" t="str">
        <f t="shared" si="3"/>
        <v>Yes</v>
      </c>
      <c r="H8" s="33">
        <f>SUM($F$6:F8)</f>
        <v>50</v>
      </c>
      <c r="I8" s="55">
        <f>SUMIFS(PgCnt,CompFlag,"Yes",ActFDate,"&lt;="&amp;B8)</f>
        <v>50</v>
      </c>
      <c r="J8" s="34">
        <f t="shared" si="5"/>
        <v>1</v>
      </c>
    </row>
    <row r="9" spans="1:14" ht="16" customHeight="1" x14ac:dyDescent="0.2">
      <c r="A9" s="30"/>
      <c r="B9" s="31">
        <f t="shared" si="2"/>
        <v>45491.219215155616</v>
      </c>
      <c r="C9" s="32">
        <f t="shared" si="6"/>
        <v>45491</v>
      </c>
      <c r="D9" s="12" t="s">
        <v>86</v>
      </c>
      <c r="E9" s="13" t="s">
        <v>116</v>
      </c>
      <c r="F9" s="11">
        <v>28</v>
      </c>
      <c r="G9" s="17" t="str">
        <f t="shared" si="3"/>
        <v>Yes</v>
      </c>
      <c r="H9" s="33">
        <f>SUM($F$6:F9)</f>
        <v>78</v>
      </c>
      <c r="I9" s="55">
        <f t="shared" si="4"/>
        <v>78</v>
      </c>
      <c r="J9" s="34">
        <f t="shared" si="5"/>
        <v>1</v>
      </c>
    </row>
    <row r="10" spans="1:14" ht="16" customHeight="1" x14ac:dyDescent="0.2">
      <c r="A10" s="30"/>
      <c r="B10" s="31">
        <f t="shared" si="2"/>
        <v>45491.631935047364</v>
      </c>
      <c r="C10" s="32">
        <f t="shared" si="6"/>
        <v>45492</v>
      </c>
      <c r="D10" s="12" t="s">
        <v>86</v>
      </c>
      <c r="E10" s="13" t="s">
        <v>115</v>
      </c>
      <c r="F10" s="11">
        <v>10</v>
      </c>
      <c r="G10" s="17" t="str">
        <f t="shared" si="3"/>
        <v>Yes</v>
      </c>
      <c r="H10" s="33">
        <f>SUM($F$6:F10)</f>
        <v>88</v>
      </c>
      <c r="I10" s="55">
        <f t="shared" si="4"/>
        <v>78</v>
      </c>
      <c r="J10" s="34">
        <f t="shared" si="5"/>
        <v>0.88636363636363635</v>
      </c>
    </row>
    <row r="11" spans="1:14" ht="16" customHeight="1" x14ac:dyDescent="0.2">
      <c r="A11" s="30"/>
      <c r="B11" s="31">
        <f t="shared" si="2"/>
        <v>45492.457374830854</v>
      </c>
      <c r="C11" s="32">
        <f t="shared" si="6"/>
        <v>45493</v>
      </c>
      <c r="D11" s="12" t="s">
        <v>86</v>
      </c>
      <c r="E11" s="13" t="s">
        <v>114</v>
      </c>
      <c r="F11" s="11">
        <v>20</v>
      </c>
      <c r="G11" s="17" t="str">
        <f t="shared" ref="G11:G15" si="7">IF(ISBLANK(C11),"No","Yes")</f>
        <v>Yes</v>
      </c>
      <c r="H11" s="33">
        <f>SUM($F$6:F11)</f>
        <v>108</v>
      </c>
      <c r="I11" s="55">
        <f t="shared" ref="I11:I15" si="8">SUMIFS(PgCnt,CompFlag,"Yes",ActFDate,"&lt;="&amp;B11)</f>
        <v>88</v>
      </c>
      <c r="J11" s="34">
        <f t="shared" ref="J11:J15" si="9">I11/H11</f>
        <v>0.81481481481481477</v>
      </c>
    </row>
    <row r="12" spans="1:14" ht="16" customHeight="1" x14ac:dyDescent="0.2">
      <c r="A12" s="30"/>
      <c r="B12" s="31">
        <f t="shared" si="2"/>
        <v>45493.612990527741</v>
      </c>
      <c r="C12" s="32">
        <f>C11+1</f>
        <v>45494</v>
      </c>
      <c r="D12" s="12" t="s">
        <v>86</v>
      </c>
      <c r="E12" s="13" t="s">
        <v>72</v>
      </c>
      <c r="F12" s="11">
        <v>28</v>
      </c>
      <c r="G12" s="17" t="str">
        <f t="shared" si="7"/>
        <v>Yes</v>
      </c>
      <c r="H12" s="33">
        <f>SUM($F$6:F12)</f>
        <v>136</v>
      </c>
      <c r="I12" s="55">
        <f t="shared" si="8"/>
        <v>108</v>
      </c>
      <c r="J12" s="34">
        <f t="shared" si="9"/>
        <v>0.79411764705882348</v>
      </c>
    </row>
    <row r="13" spans="1:14" ht="16" customHeight="1" x14ac:dyDescent="0.2">
      <c r="A13" s="30"/>
      <c r="B13" s="31">
        <f t="shared" si="2"/>
        <v>45495.511502029774</v>
      </c>
      <c r="C13" s="32">
        <f t="shared" si="6"/>
        <v>45495</v>
      </c>
      <c r="D13" s="12" t="s">
        <v>86</v>
      </c>
      <c r="E13" s="11" t="s">
        <v>73</v>
      </c>
      <c r="F13" s="11">
        <v>46</v>
      </c>
      <c r="G13" s="17" t="str">
        <f t="shared" si="7"/>
        <v>Yes</v>
      </c>
      <c r="H13" s="33">
        <f>SUM($F$6:F13)</f>
        <v>182</v>
      </c>
      <c r="I13" s="55">
        <f t="shared" si="8"/>
        <v>182</v>
      </c>
      <c r="J13" s="34">
        <f t="shared" si="9"/>
        <v>1</v>
      </c>
    </row>
    <row r="14" spans="1:14" ht="16" customHeight="1" x14ac:dyDescent="0.2">
      <c r="A14" s="30"/>
      <c r="B14" s="31">
        <f t="shared" si="2"/>
        <v>45496.006765899867</v>
      </c>
      <c r="C14" s="32"/>
      <c r="D14" s="12" t="s">
        <v>86</v>
      </c>
      <c r="E14" s="11" t="s">
        <v>74</v>
      </c>
      <c r="F14" s="11">
        <v>12</v>
      </c>
      <c r="G14" s="17" t="str">
        <f t="shared" si="7"/>
        <v>No</v>
      </c>
      <c r="H14" s="33">
        <f>SUM($F$6:F14)</f>
        <v>194</v>
      </c>
      <c r="I14" s="55">
        <f t="shared" si="8"/>
        <v>182</v>
      </c>
      <c r="J14" s="34">
        <f t="shared" si="9"/>
        <v>0.93814432989690721</v>
      </c>
    </row>
    <row r="15" spans="1:14" ht="16" customHeight="1" x14ac:dyDescent="0.2">
      <c r="A15" s="30"/>
      <c r="B15" s="31">
        <f t="shared" si="2"/>
        <v>45497.038565629227</v>
      </c>
      <c r="C15" s="32"/>
      <c r="D15" s="12" t="s">
        <v>86</v>
      </c>
      <c r="E15" s="11" t="s">
        <v>120</v>
      </c>
      <c r="F15" s="11">
        <v>25</v>
      </c>
      <c r="G15" s="17" t="str">
        <f t="shared" si="7"/>
        <v>No</v>
      </c>
      <c r="H15" s="33">
        <f>SUM($F$6:F15)</f>
        <v>219</v>
      </c>
      <c r="I15" s="55">
        <f t="shared" si="8"/>
        <v>182</v>
      </c>
      <c r="J15" s="34">
        <f t="shared" si="9"/>
        <v>0.83105022831050224</v>
      </c>
    </row>
    <row r="16" spans="1:14" ht="16" customHeight="1" x14ac:dyDescent="0.2">
      <c r="A16" s="30"/>
      <c r="B16" s="31">
        <f t="shared" si="2"/>
        <v>45498.23545331529</v>
      </c>
      <c r="C16" s="32"/>
      <c r="D16" s="12" t="s">
        <v>86</v>
      </c>
      <c r="E16" s="11" t="s">
        <v>121</v>
      </c>
      <c r="F16" s="11">
        <v>29</v>
      </c>
      <c r="G16" s="17" t="str">
        <f t="shared" si="3"/>
        <v>No</v>
      </c>
      <c r="H16" s="33">
        <f>SUM($F$6:F16)</f>
        <v>248</v>
      </c>
      <c r="I16" s="55">
        <f t="shared" si="4"/>
        <v>182</v>
      </c>
      <c r="J16" s="34">
        <f t="shared" si="5"/>
        <v>0.7338709677419355</v>
      </c>
    </row>
    <row r="17" spans="1:10" ht="16" customHeight="1" x14ac:dyDescent="0.2">
      <c r="A17" s="30"/>
      <c r="B17" s="31">
        <f t="shared" si="2"/>
        <v>45499.391069012177</v>
      </c>
      <c r="C17" s="32"/>
      <c r="D17" s="12" t="s">
        <v>86</v>
      </c>
      <c r="E17" s="13" t="s">
        <v>99</v>
      </c>
      <c r="F17" s="54">
        <v>28</v>
      </c>
      <c r="G17" s="17" t="str">
        <f t="shared" si="3"/>
        <v>No</v>
      </c>
      <c r="H17" s="33">
        <f>SUM($F$6:F17)</f>
        <v>276</v>
      </c>
      <c r="I17" s="55">
        <f t="shared" ref="I17:I62" si="10">SUMIFS(PgCnt,CompFlag,"Yes",ActFDate,"&lt;="&amp;B17)</f>
        <v>182</v>
      </c>
      <c r="J17" s="34">
        <f t="shared" ref="J17:J62" si="11">I17/H17</f>
        <v>0.65942028985507251</v>
      </c>
    </row>
    <row r="18" spans="1:10" ht="16" customHeight="1" x14ac:dyDescent="0.2">
      <c r="A18" s="30"/>
      <c r="B18" s="31">
        <f t="shared" si="2"/>
        <v>45500.299052774018</v>
      </c>
      <c r="C18" s="32"/>
      <c r="D18" s="12" t="s">
        <v>86</v>
      </c>
      <c r="E18" s="11" t="s">
        <v>100</v>
      </c>
      <c r="F18" s="54">
        <v>22</v>
      </c>
      <c r="G18" s="17" t="str">
        <f t="shared" si="3"/>
        <v>No</v>
      </c>
      <c r="H18" s="33">
        <f>SUM($F$6:F18)</f>
        <v>298</v>
      </c>
      <c r="I18" s="55">
        <f t="shared" si="10"/>
        <v>182</v>
      </c>
      <c r="J18" s="34">
        <f t="shared" si="11"/>
        <v>0.61073825503355705</v>
      </c>
    </row>
    <row r="19" spans="1:10" ht="16" customHeight="1" x14ac:dyDescent="0.2">
      <c r="A19" s="30"/>
      <c r="B19" s="31">
        <f t="shared" si="2"/>
        <v>45503.435723951283</v>
      </c>
      <c r="C19" s="32"/>
      <c r="D19" s="12" t="s">
        <v>86</v>
      </c>
      <c r="E19" s="11" t="s">
        <v>108</v>
      </c>
      <c r="F19" s="11">
        <v>76</v>
      </c>
      <c r="G19" s="17" t="str">
        <f t="shared" si="3"/>
        <v>No</v>
      </c>
      <c r="H19" s="33">
        <f>SUM($F$6:F19)</f>
        <v>374</v>
      </c>
      <c r="I19" s="55">
        <f t="shared" si="10"/>
        <v>182</v>
      </c>
      <c r="J19" s="34">
        <f t="shared" si="11"/>
        <v>0.48663101604278075</v>
      </c>
    </row>
    <row r="20" spans="1:10" ht="16" customHeight="1" x14ac:dyDescent="0.2">
      <c r="A20" s="30"/>
      <c r="B20" s="31">
        <f t="shared" si="2"/>
        <v>45503.435723951283</v>
      </c>
      <c r="C20" s="32"/>
      <c r="D20" s="56"/>
      <c r="E20" s="57" t="s">
        <v>50</v>
      </c>
      <c r="F20" s="58"/>
      <c r="G20" s="17" t="str">
        <f t="shared" si="3"/>
        <v>No</v>
      </c>
      <c r="H20" s="33">
        <f>SUM($F$6:F20)</f>
        <v>374</v>
      </c>
      <c r="I20" s="55">
        <f t="shared" si="10"/>
        <v>182</v>
      </c>
      <c r="J20" s="34">
        <f t="shared" si="11"/>
        <v>0.48663101604278075</v>
      </c>
    </row>
    <row r="21" spans="1:10" ht="16" customHeight="1" x14ac:dyDescent="0.2">
      <c r="A21" s="30"/>
      <c r="B21" s="31">
        <f t="shared" si="2"/>
        <v>45504.178619756422</v>
      </c>
      <c r="C21" s="32"/>
      <c r="D21" s="12" t="s">
        <v>104</v>
      </c>
      <c r="E21" s="13" t="s">
        <v>90</v>
      </c>
      <c r="F21" s="11">
        <v>18</v>
      </c>
      <c r="G21" s="17" t="str">
        <f t="shared" si="3"/>
        <v>No</v>
      </c>
      <c r="H21" s="33">
        <f>SUM($F$6:F21)</f>
        <v>392</v>
      </c>
      <c r="I21" s="55">
        <f t="shared" si="10"/>
        <v>182</v>
      </c>
      <c r="J21" s="34">
        <f t="shared" si="11"/>
        <v>0.4642857142857143</v>
      </c>
    </row>
    <row r="22" spans="1:10" ht="16" customHeight="1" x14ac:dyDescent="0.2">
      <c r="A22" s="30"/>
      <c r="B22" s="31">
        <f t="shared" si="2"/>
        <v>45505.004059539911</v>
      </c>
      <c r="C22" s="32"/>
      <c r="D22" s="12" t="s">
        <v>104</v>
      </c>
      <c r="E22" s="13" t="s">
        <v>91</v>
      </c>
      <c r="F22" s="11">
        <v>20</v>
      </c>
      <c r="G22" s="17" t="str">
        <f t="shared" si="3"/>
        <v>No</v>
      </c>
      <c r="H22" s="33">
        <f>SUM($F$6:F22)</f>
        <v>412</v>
      </c>
      <c r="I22" s="55">
        <f t="shared" si="10"/>
        <v>182</v>
      </c>
      <c r="J22" s="34">
        <f t="shared" si="11"/>
        <v>0.44174757281553401</v>
      </c>
    </row>
    <row r="23" spans="1:10" ht="16" customHeight="1" x14ac:dyDescent="0.2">
      <c r="A23" s="30"/>
      <c r="B23" s="31">
        <f t="shared" si="2"/>
        <v>45505.581867388355</v>
      </c>
      <c r="C23" s="32"/>
      <c r="D23" s="12" t="s">
        <v>104</v>
      </c>
      <c r="E23" s="13" t="s">
        <v>92</v>
      </c>
      <c r="F23" s="11">
        <v>14</v>
      </c>
      <c r="G23" s="17" t="str">
        <f t="shared" si="3"/>
        <v>No</v>
      </c>
      <c r="H23" s="33">
        <f>SUM($F$6:F23)</f>
        <v>426</v>
      </c>
      <c r="I23" s="55">
        <f t="shared" si="10"/>
        <v>182</v>
      </c>
      <c r="J23" s="34">
        <f t="shared" si="11"/>
        <v>0.42723004694835681</v>
      </c>
    </row>
    <row r="24" spans="1:10" ht="16" customHeight="1" x14ac:dyDescent="0.2">
      <c r="A24" s="30"/>
      <c r="B24" s="31">
        <f t="shared" si="2"/>
        <v>45506.24221921515</v>
      </c>
      <c r="C24" s="32"/>
      <c r="D24" s="12" t="s">
        <v>104</v>
      </c>
      <c r="E24" s="13" t="s">
        <v>93</v>
      </c>
      <c r="F24" s="11">
        <v>16</v>
      </c>
      <c r="G24" s="17" t="str">
        <f t="shared" si="3"/>
        <v>No</v>
      </c>
      <c r="H24" s="33">
        <f>SUM($F$6:F24)</f>
        <v>442</v>
      </c>
      <c r="I24" s="55">
        <f t="shared" si="10"/>
        <v>182</v>
      </c>
      <c r="J24" s="34">
        <f t="shared" si="11"/>
        <v>0.41176470588235292</v>
      </c>
    </row>
    <row r="25" spans="1:10" ht="16" customHeight="1" x14ac:dyDescent="0.2">
      <c r="A25" s="30"/>
      <c r="B25" s="31">
        <f t="shared" si="2"/>
        <v>45506.985115020289</v>
      </c>
      <c r="C25" s="32"/>
      <c r="D25" s="12" t="s">
        <v>104</v>
      </c>
      <c r="E25" s="13" t="s">
        <v>94</v>
      </c>
      <c r="F25" s="11">
        <v>18</v>
      </c>
      <c r="G25" s="17" t="str">
        <f t="shared" si="3"/>
        <v>No</v>
      </c>
      <c r="H25" s="33">
        <f>SUM($F$6:F25)</f>
        <v>460</v>
      </c>
      <c r="I25" s="55">
        <f t="shared" si="10"/>
        <v>182</v>
      </c>
      <c r="J25" s="34">
        <f t="shared" si="11"/>
        <v>0.39565217391304347</v>
      </c>
    </row>
    <row r="26" spans="1:10" ht="16" customHeight="1" x14ac:dyDescent="0.2">
      <c r="A26" s="30"/>
      <c r="B26" s="31">
        <f t="shared" si="2"/>
        <v>45508.305818673871</v>
      </c>
      <c r="C26" s="32"/>
      <c r="D26" s="12" t="s">
        <v>104</v>
      </c>
      <c r="E26" s="11" t="s">
        <v>83</v>
      </c>
      <c r="F26" s="11">
        <v>32</v>
      </c>
      <c r="G26" s="17" t="str">
        <f t="shared" si="3"/>
        <v>No</v>
      </c>
      <c r="H26" s="33">
        <f>SUM($F$6:F26)</f>
        <v>492</v>
      </c>
      <c r="I26" s="55">
        <f t="shared" si="10"/>
        <v>182</v>
      </c>
      <c r="J26" s="34">
        <f t="shared" si="11"/>
        <v>0.36991869918699188</v>
      </c>
    </row>
    <row r="27" spans="1:10" ht="16" customHeight="1" x14ac:dyDescent="0.2">
      <c r="A27" s="35"/>
      <c r="B27" s="31">
        <f t="shared" si="2"/>
        <v>45508.305818673871</v>
      </c>
      <c r="C27" s="32"/>
      <c r="D27" s="56"/>
      <c r="E27" s="57" t="s">
        <v>42</v>
      </c>
      <c r="F27" s="58"/>
      <c r="G27" s="17" t="str">
        <f t="shared" si="3"/>
        <v>No</v>
      </c>
      <c r="H27" s="33">
        <f>SUM($F$6:F27)</f>
        <v>492</v>
      </c>
      <c r="I27" s="55">
        <f t="shared" si="10"/>
        <v>182</v>
      </c>
      <c r="J27" s="34">
        <f t="shared" si="11"/>
        <v>0.36991869918699188</v>
      </c>
    </row>
    <row r="28" spans="1:10" ht="16" customHeight="1" x14ac:dyDescent="0.2">
      <c r="A28" s="30"/>
      <c r="B28" s="31">
        <f t="shared" si="2"/>
        <v>45511.194857916089</v>
      </c>
      <c r="C28" s="32"/>
      <c r="D28" s="12" t="s">
        <v>97</v>
      </c>
      <c r="E28" s="11" t="s">
        <v>109</v>
      </c>
      <c r="F28" s="11">
        <v>70</v>
      </c>
      <c r="G28" s="17" t="str">
        <f t="shared" si="3"/>
        <v>No</v>
      </c>
      <c r="H28" s="33">
        <f>SUM($F$6:F28)</f>
        <v>562</v>
      </c>
      <c r="I28" s="55">
        <f t="shared" si="10"/>
        <v>182</v>
      </c>
      <c r="J28" s="34">
        <f t="shared" si="11"/>
        <v>0.32384341637010677</v>
      </c>
    </row>
    <row r="29" spans="1:10" ht="16" customHeight="1" x14ac:dyDescent="0.2">
      <c r="A29" s="30"/>
      <c r="B29" s="31">
        <f t="shared" si="2"/>
        <v>45512.309201623801</v>
      </c>
      <c r="C29" s="32"/>
      <c r="D29" s="12" t="s">
        <v>97</v>
      </c>
      <c r="E29" s="11" t="s">
        <v>122</v>
      </c>
      <c r="F29" s="11">
        <v>27</v>
      </c>
      <c r="G29" s="17" t="str">
        <f t="shared" si="3"/>
        <v>No</v>
      </c>
      <c r="H29" s="33">
        <f>SUM($F$6:F29)</f>
        <v>589</v>
      </c>
      <c r="I29" s="55">
        <f t="shared" si="10"/>
        <v>182</v>
      </c>
      <c r="J29" s="34">
        <f t="shared" si="11"/>
        <v>0.3089983022071307</v>
      </c>
    </row>
    <row r="30" spans="1:10" ht="16" customHeight="1" x14ac:dyDescent="0.2">
      <c r="A30" s="30"/>
      <c r="B30" s="31">
        <f t="shared" si="2"/>
        <v>45513.588633288215</v>
      </c>
      <c r="C30" s="32"/>
      <c r="D30" s="12" t="s">
        <v>97</v>
      </c>
      <c r="E30" s="11" t="s">
        <v>123</v>
      </c>
      <c r="F30" s="11">
        <v>31</v>
      </c>
      <c r="G30" s="17" t="str">
        <f t="shared" si="3"/>
        <v>No</v>
      </c>
      <c r="H30" s="33">
        <f>SUM($F$6:F30)</f>
        <v>620</v>
      </c>
      <c r="I30" s="55">
        <f t="shared" si="10"/>
        <v>182</v>
      </c>
      <c r="J30" s="34">
        <f t="shared" si="11"/>
        <v>0.29354838709677417</v>
      </c>
    </row>
    <row r="31" spans="1:10" ht="16" customHeight="1" x14ac:dyDescent="0.2">
      <c r="A31" s="30"/>
      <c r="B31" s="31">
        <f t="shared" si="2"/>
        <v>45514.001353179963</v>
      </c>
      <c r="C31" s="32"/>
      <c r="D31" s="12" t="s">
        <v>97</v>
      </c>
      <c r="E31" s="11" t="s">
        <v>89</v>
      </c>
      <c r="F31" s="11">
        <v>10</v>
      </c>
      <c r="G31" s="17" t="str">
        <f t="shared" si="3"/>
        <v>No</v>
      </c>
      <c r="H31" s="33">
        <f>SUM($F$6:F31)</f>
        <v>630</v>
      </c>
      <c r="I31" s="55">
        <f t="shared" si="10"/>
        <v>182</v>
      </c>
      <c r="J31" s="34">
        <f t="shared" si="11"/>
        <v>0.28888888888888886</v>
      </c>
    </row>
    <row r="32" spans="1:10" ht="16" customHeight="1" x14ac:dyDescent="0.2">
      <c r="A32" s="30"/>
      <c r="B32" s="31">
        <f t="shared" si="2"/>
        <v>45515.652232746943</v>
      </c>
      <c r="C32" s="32"/>
      <c r="D32" s="12" t="s">
        <v>97</v>
      </c>
      <c r="E32" s="11" t="s">
        <v>88</v>
      </c>
      <c r="F32" s="11">
        <v>40</v>
      </c>
      <c r="G32" s="17" t="str">
        <f t="shared" si="3"/>
        <v>No</v>
      </c>
      <c r="H32" s="33">
        <f>SUM($F$6:F32)</f>
        <v>670</v>
      </c>
      <c r="I32" s="55">
        <f t="shared" si="10"/>
        <v>182</v>
      </c>
      <c r="J32" s="34">
        <f t="shared" si="11"/>
        <v>0.27164179104477609</v>
      </c>
    </row>
    <row r="33" spans="1:10" ht="16" customHeight="1" x14ac:dyDescent="0.2">
      <c r="A33" s="30"/>
      <c r="B33" s="31">
        <f t="shared" si="2"/>
        <v>45517.055480378876</v>
      </c>
      <c r="C33" s="32"/>
      <c r="D33" s="12" t="s">
        <v>97</v>
      </c>
      <c r="E33" s="11" t="s">
        <v>75</v>
      </c>
      <c r="F33" s="11">
        <v>34</v>
      </c>
      <c r="G33" s="17" t="str">
        <f t="shared" si="3"/>
        <v>No</v>
      </c>
      <c r="H33" s="33">
        <f>SUM($F$6:F33)</f>
        <v>704</v>
      </c>
      <c r="I33" s="55">
        <f t="shared" si="10"/>
        <v>182</v>
      </c>
      <c r="J33" s="34">
        <f t="shared" si="11"/>
        <v>0.25852272727272729</v>
      </c>
    </row>
    <row r="34" spans="1:10" ht="16" customHeight="1" x14ac:dyDescent="0.2">
      <c r="A34" s="30"/>
      <c r="B34" s="31">
        <f t="shared" si="2"/>
        <v>45518.45872801081</v>
      </c>
      <c r="C34" s="32"/>
      <c r="D34" s="12" t="s">
        <v>97</v>
      </c>
      <c r="E34" s="11" t="s">
        <v>76</v>
      </c>
      <c r="F34" s="11">
        <v>34</v>
      </c>
      <c r="G34" s="17" t="str">
        <f t="shared" si="3"/>
        <v>No</v>
      </c>
      <c r="H34" s="33">
        <f>SUM($F$6:F34)</f>
        <v>738</v>
      </c>
      <c r="I34" s="55">
        <f t="shared" si="10"/>
        <v>182</v>
      </c>
      <c r="J34" s="34">
        <f t="shared" si="11"/>
        <v>0.24661246612466126</v>
      </c>
    </row>
    <row r="35" spans="1:10" ht="16" customHeight="1" x14ac:dyDescent="0.2">
      <c r="A35" s="30"/>
      <c r="B35" s="31">
        <f t="shared" si="2"/>
        <v>45519.614343707697</v>
      </c>
      <c r="C35" s="32"/>
      <c r="D35" s="12" t="s">
        <v>97</v>
      </c>
      <c r="E35" s="11" t="s">
        <v>77</v>
      </c>
      <c r="F35" s="11">
        <v>28</v>
      </c>
      <c r="G35" s="17" t="str">
        <f t="shared" si="3"/>
        <v>No</v>
      </c>
      <c r="H35" s="33">
        <f>SUM($F$6:F35)</f>
        <v>766</v>
      </c>
      <c r="I35" s="55">
        <f t="shared" si="10"/>
        <v>182</v>
      </c>
      <c r="J35" s="34">
        <f t="shared" si="11"/>
        <v>0.23759791122715404</v>
      </c>
    </row>
    <row r="36" spans="1:10" ht="16" customHeight="1" x14ac:dyDescent="0.2">
      <c r="A36" s="30"/>
      <c r="B36" s="31">
        <f t="shared" si="2"/>
        <v>45521.265223274677</v>
      </c>
      <c r="C36" s="32"/>
      <c r="D36" s="12" t="s">
        <v>97</v>
      </c>
      <c r="E36" s="11" t="s">
        <v>78</v>
      </c>
      <c r="F36" s="11">
        <v>40</v>
      </c>
      <c r="G36" s="17" t="str">
        <f t="shared" si="3"/>
        <v>No</v>
      </c>
      <c r="H36" s="33">
        <f>SUM($F$6:F36)</f>
        <v>806</v>
      </c>
      <c r="I36" s="55">
        <f t="shared" si="10"/>
        <v>182</v>
      </c>
      <c r="J36" s="34">
        <f t="shared" si="11"/>
        <v>0.22580645161290322</v>
      </c>
    </row>
    <row r="37" spans="1:10" ht="16" customHeight="1" x14ac:dyDescent="0.2">
      <c r="A37" s="30"/>
      <c r="B37" s="31">
        <f t="shared" si="2"/>
        <v>45522.751014884961</v>
      </c>
      <c r="C37" s="32"/>
      <c r="D37" s="12" t="s">
        <v>97</v>
      </c>
      <c r="E37" s="11" t="s">
        <v>79</v>
      </c>
      <c r="F37" s="11">
        <v>36</v>
      </c>
      <c r="G37" s="17" t="str">
        <f t="shared" si="3"/>
        <v>No</v>
      </c>
      <c r="H37" s="33">
        <f>SUM($F$6:F37)</f>
        <v>842</v>
      </c>
      <c r="I37" s="55">
        <f t="shared" si="10"/>
        <v>182</v>
      </c>
      <c r="J37" s="34">
        <f t="shared" si="11"/>
        <v>0.2161520190023753</v>
      </c>
    </row>
    <row r="38" spans="1:10" ht="16" customHeight="1" x14ac:dyDescent="0.2">
      <c r="A38" s="30"/>
      <c r="B38" s="31">
        <f t="shared" si="2"/>
        <v>45523.658998646803</v>
      </c>
      <c r="C38" s="32"/>
      <c r="D38" s="12" t="s">
        <v>97</v>
      </c>
      <c r="E38" s="11" t="s">
        <v>80</v>
      </c>
      <c r="F38" s="11">
        <v>22</v>
      </c>
      <c r="G38" s="17" t="str">
        <f t="shared" si="3"/>
        <v>No</v>
      </c>
      <c r="H38" s="33">
        <f>SUM($F$6:F38)</f>
        <v>864</v>
      </c>
      <c r="I38" s="55">
        <f t="shared" si="10"/>
        <v>182</v>
      </c>
      <c r="J38" s="34">
        <f t="shared" si="11"/>
        <v>0.21064814814814814</v>
      </c>
    </row>
    <row r="39" spans="1:10" ht="16" customHeight="1" x14ac:dyDescent="0.2">
      <c r="A39" s="30"/>
      <c r="B39" s="31">
        <f t="shared" si="2"/>
        <v>45524.525710419468</v>
      </c>
      <c r="C39" s="32"/>
      <c r="D39" s="12" t="s">
        <v>97</v>
      </c>
      <c r="E39" s="13" t="s">
        <v>101</v>
      </c>
      <c r="F39" s="54">
        <v>21</v>
      </c>
      <c r="G39" s="17" t="str">
        <f t="shared" ref="G39:G40" si="12">IF(ISBLANK(C39),"No","Yes")</f>
        <v>No</v>
      </c>
      <c r="H39" s="33">
        <f>SUM($F$6:F39)</f>
        <v>885</v>
      </c>
      <c r="I39" s="55">
        <f t="shared" ref="I39:I40" si="13">SUMIFS(PgCnt,CompFlag,"Yes",ActFDate,"&lt;="&amp;B39)</f>
        <v>182</v>
      </c>
      <c r="J39" s="34">
        <f t="shared" ref="J39:J40" si="14">I39/H39</f>
        <v>0.20564971751412428</v>
      </c>
    </row>
    <row r="40" spans="1:10" ht="16" customHeight="1" x14ac:dyDescent="0.2">
      <c r="A40" s="30"/>
      <c r="B40" s="31">
        <f t="shared" si="2"/>
        <v>45525.557510148828</v>
      </c>
      <c r="C40" s="32"/>
      <c r="D40" s="12" t="s">
        <v>97</v>
      </c>
      <c r="E40" s="11" t="s">
        <v>52</v>
      </c>
      <c r="F40" s="11">
        <v>25</v>
      </c>
      <c r="G40" s="17" t="str">
        <f t="shared" si="12"/>
        <v>No</v>
      </c>
      <c r="H40" s="33">
        <f>SUM($F$6:F40)</f>
        <v>910</v>
      </c>
      <c r="I40" s="55">
        <f t="shared" si="13"/>
        <v>182</v>
      </c>
      <c r="J40" s="34">
        <f t="shared" si="14"/>
        <v>0.2</v>
      </c>
    </row>
    <row r="41" spans="1:10" ht="16" customHeight="1" x14ac:dyDescent="0.2">
      <c r="A41" s="35"/>
      <c r="B41" s="31">
        <f t="shared" si="2"/>
        <v>45525.557510148828</v>
      </c>
      <c r="C41" s="32"/>
      <c r="D41" s="56"/>
      <c r="E41" s="57" t="s">
        <v>43</v>
      </c>
      <c r="F41" s="58"/>
      <c r="G41" s="17" t="str">
        <f t="shared" si="3"/>
        <v>No</v>
      </c>
      <c r="H41" s="33">
        <f>SUM($F$6:F41)</f>
        <v>910</v>
      </c>
      <c r="I41" s="55">
        <f t="shared" si="10"/>
        <v>182</v>
      </c>
      <c r="J41" s="34">
        <f t="shared" si="11"/>
        <v>0.2</v>
      </c>
    </row>
    <row r="42" spans="1:10" ht="16" customHeight="1" x14ac:dyDescent="0.2">
      <c r="A42" s="30"/>
      <c r="B42" s="31">
        <f t="shared" si="2"/>
        <v>45526.341677943143</v>
      </c>
      <c r="C42" s="32"/>
      <c r="D42" s="12" t="s">
        <v>81</v>
      </c>
      <c r="E42" s="11" t="s">
        <v>105</v>
      </c>
      <c r="F42" s="11">
        <v>19</v>
      </c>
      <c r="G42" s="17" t="str">
        <f t="shared" si="3"/>
        <v>No</v>
      </c>
      <c r="H42" s="33">
        <f>SUM($F$6:F42)</f>
        <v>929</v>
      </c>
      <c r="I42" s="55">
        <f t="shared" si="10"/>
        <v>182</v>
      </c>
      <c r="J42" s="34">
        <f t="shared" si="11"/>
        <v>0.19590958019375673</v>
      </c>
    </row>
    <row r="43" spans="1:10" ht="16" customHeight="1" x14ac:dyDescent="0.2">
      <c r="A43" s="30"/>
      <c r="B43" s="31">
        <f t="shared" si="2"/>
        <v>45529.02435723949</v>
      </c>
      <c r="C43" s="32"/>
      <c r="D43" s="12" t="s">
        <v>81</v>
      </c>
      <c r="E43" s="11" t="s">
        <v>106</v>
      </c>
      <c r="F43" s="11">
        <v>65</v>
      </c>
      <c r="G43" s="17" t="str">
        <f t="shared" si="3"/>
        <v>No</v>
      </c>
      <c r="H43" s="33">
        <f>SUM($F$6:F43)</f>
        <v>994</v>
      </c>
      <c r="I43" s="55">
        <f t="shared" si="10"/>
        <v>182</v>
      </c>
      <c r="J43" s="34">
        <f t="shared" si="11"/>
        <v>0.18309859154929578</v>
      </c>
    </row>
    <row r="44" spans="1:10" ht="16" customHeight="1" x14ac:dyDescent="0.2">
      <c r="A44" s="30"/>
      <c r="B44" s="31">
        <f t="shared" si="2"/>
        <v>45529.932341001331</v>
      </c>
      <c r="C44" s="32"/>
      <c r="D44" s="12" t="s">
        <v>81</v>
      </c>
      <c r="E44" s="11" t="s">
        <v>53</v>
      </c>
      <c r="F44" s="11">
        <v>22</v>
      </c>
      <c r="G44" s="17" t="str">
        <f t="shared" si="3"/>
        <v>No</v>
      </c>
      <c r="H44" s="33">
        <f>SUM($F$6:F44)</f>
        <v>1016</v>
      </c>
      <c r="I44" s="55">
        <f t="shared" si="10"/>
        <v>182</v>
      </c>
      <c r="J44" s="34">
        <f t="shared" si="11"/>
        <v>0.17913385826771652</v>
      </c>
    </row>
    <row r="45" spans="1:10" ht="16" customHeight="1" x14ac:dyDescent="0.2">
      <c r="A45" s="30"/>
      <c r="B45" s="31">
        <f t="shared" si="2"/>
        <v>45530.34506089308</v>
      </c>
      <c r="C45" s="32"/>
      <c r="D45" s="12" t="s">
        <v>81</v>
      </c>
      <c r="E45" s="13" t="s">
        <v>102</v>
      </c>
      <c r="F45" s="53">
        <v>10</v>
      </c>
      <c r="G45" s="17" t="str">
        <f t="shared" si="3"/>
        <v>No</v>
      </c>
      <c r="H45" s="33">
        <f>SUM($F$6:F45)</f>
        <v>1026</v>
      </c>
      <c r="I45" s="55">
        <f t="shared" si="10"/>
        <v>182</v>
      </c>
      <c r="J45" s="34">
        <f t="shared" si="11"/>
        <v>0.17738791423001948</v>
      </c>
    </row>
    <row r="46" spans="1:10" ht="16" customHeight="1" x14ac:dyDescent="0.2">
      <c r="A46" s="35"/>
      <c r="B46" s="31">
        <f t="shared" si="2"/>
        <v>45530.34506089308</v>
      </c>
      <c r="C46" s="32"/>
      <c r="D46" s="56"/>
      <c r="E46" s="57" t="s">
        <v>44</v>
      </c>
      <c r="F46" s="58"/>
      <c r="G46" s="17" t="str">
        <f t="shared" si="3"/>
        <v>No</v>
      </c>
      <c r="H46" s="33">
        <f>SUM($F$6:F46)</f>
        <v>1026</v>
      </c>
      <c r="I46" s="55">
        <f t="shared" si="10"/>
        <v>182</v>
      </c>
      <c r="J46" s="34">
        <f t="shared" si="11"/>
        <v>0.17738791423001948</v>
      </c>
    </row>
    <row r="47" spans="1:10" ht="16" customHeight="1" x14ac:dyDescent="0.2">
      <c r="A47" s="30"/>
      <c r="B47" s="31">
        <f t="shared" si="2"/>
        <v>45533.440460081169</v>
      </c>
      <c r="C47" s="32"/>
      <c r="D47" s="12" t="s">
        <v>82</v>
      </c>
      <c r="E47" s="12" t="s">
        <v>107</v>
      </c>
      <c r="F47" s="12">
        <v>75</v>
      </c>
      <c r="G47" s="17" t="str">
        <f t="shared" si="3"/>
        <v>No</v>
      </c>
      <c r="H47" s="33">
        <f>SUM($F$6:F47)</f>
        <v>1101</v>
      </c>
      <c r="I47" s="55">
        <f t="shared" si="10"/>
        <v>182</v>
      </c>
      <c r="J47" s="34">
        <f t="shared" si="11"/>
        <v>0.16530426884650318</v>
      </c>
    </row>
    <row r="48" spans="1:10" ht="16" customHeight="1" x14ac:dyDescent="0.2">
      <c r="A48" s="30"/>
      <c r="B48" s="31">
        <f t="shared" si="2"/>
        <v>45534.183355886307</v>
      </c>
      <c r="C48" s="32"/>
      <c r="D48" s="12" t="s">
        <v>82</v>
      </c>
      <c r="E48" s="11" t="s">
        <v>68</v>
      </c>
      <c r="F48" s="12">
        <v>18</v>
      </c>
      <c r="G48" s="17" t="str">
        <f t="shared" si="3"/>
        <v>No</v>
      </c>
      <c r="H48" s="33">
        <f>SUM($F$6:F48)</f>
        <v>1119</v>
      </c>
      <c r="I48" s="55">
        <f t="shared" si="10"/>
        <v>182</v>
      </c>
      <c r="J48" s="34">
        <f t="shared" si="11"/>
        <v>0.16264521894548703</v>
      </c>
    </row>
    <row r="49" spans="1:10" ht="16" customHeight="1" x14ac:dyDescent="0.2">
      <c r="A49" s="30"/>
      <c r="B49" s="31">
        <f t="shared" si="2"/>
        <v>45534.596075778056</v>
      </c>
      <c r="C49" s="32"/>
      <c r="D49" s="12" t="s">
        <v>82</v>
      </c>
      <c r="E49" s="13" t="s">
        <v>103</v>
      </c>
      <c r="F49" s="54">
        <v>10</v>
      </c>
      <c r="G49" s="17" t="str">
        <f t="shared" si="3"/>
        <v>No</v>
      </c>
      <c r="H49" s="33">
        <f>SUM($F$6:F49)</f>
        <v>1129</v>
      </c>
      <c r="I49" s="55">
        <f t="shared" si="10"/>
        <v>182</v>
      </c>
      <c r="J49" s="34">
        <f t="shared" si="11"/>
        <v>0.16120460584588131</v>
      </c>
    </row>
    <row r="50" spans="1:10" ht="16" customHeight="1" x14ac:dyDescent="0.2">
      <c r="A50" s="35"/>
      <c r="B50" s="31">
        <f t="shared" si="2"/>
        <v>45534.596075778056</v>
      </c>
      <c r="C50" s="32"/>
      <c r="D50" s="56"/>
      <c r="E50" s="57" t="s">
        <v>45</v>
      </c>
      <c r="F50" s="58"/>
      <c r="G50" s="17" t="str">
        <f t="shared" si="3"/>
        <v>No</v>
      </c>
      <c r="H50" s="33">
        <f>SUM($F$6:F50)</f>
        <v>1129</v>
      </c>
      <c r="I50" s="55">
        <f t="shared" si="10"/>
        <v>182</v>
      </c>
      <c r="J50" s="34">
        <f t="shared" si="11"/>
        <v>0.16120460584588131</v>
      </c>
    </row>
    <row r="51" spans="1:10" ht="16" customHeight="1" x14ac:dyDescent="0.2">
      <c r="A51" s="36"/>
      <c r="B51" s="31">
        <f t="shared" si="2"/>
        <v>45536.246955345036</v>
      </c>
      <c r="C51" s="32"/>
      <c r="D51" s="12" t="s">
        <v>84</v>
      </c>
      <c r="E51" s="11" t="s">
        <v>112</v>
      </c>
      <c r="F51" s="11">
        <v>40</v>
      </c>
      <c r="G51" s="17" t="str">
        <f t="shared" si="3"/>
        <v>No</v>
      </c>
      <c r="H51" s="33">
        <f>SUM($F$6:F51)</f>
        <v>1169</v>
      </c>
      <c r="I51" s="55">
        <f t="shared" si="10"/>
        <v>182</v>
      </c>
      <c r="J51" s="34">
        <f t="shared" si="11"/>
        <v>0.15568862275449102</v>
      </c>
    </row>
    <row r="52" spans="1:10" ht="16" customHeight="1" x14ac:dyDescent="0.2">
      <c r="A52" s="36"/>
      <c r="B52" s="31">
        <f t="shared" si="2"/>
        <v>45537.856562922847</v>
      </c>
      <c r="C52" s="32"/>
      <c r="D52" s="12" t="s">
        <v>84</v>
      </c>
      <c r="E52" s="11" t="s">
        <v>113</v>
      </c>
      <c r="F52" s="11">
        <v>39</v>
      </c>
      <c r="G52" s="17" t="str">
        <f t="shared" si="3"/>
        <v>No</v>
      </c>
      <c r="H52" s="33">
        <f>SUM($F$6:F52)</f>
        <v>1208</v>
      </c>
      <c r="I52" s="55">
        <f t="shared" si="10"/>
        <v>182</v>
      </c>
      <c r="J52" s="34">
        <f t="shared" si="11"/>
        <v>0.15066225165562913</v>
      </c>
    </row>
    <row r="53" spans="1:10" ht="16" customHeight="1" x14ac:dyDescent="0.2">
      <c r="A53" s="36"/>
      <c r="B53" s="31">
        <f t="shared" si="2"/>
        <v>45539.135994587261</v>
      </c>
      <c r="C53" s="32"/>
      <c r="D53" s="12" t="s">
        <v>84</v>
      </c>
      <c r="E53" s="12" t="s">
        <v>95</v>
      </c>
      <c r="F53" s="12">
        <v>31</v>
      </c>
      <c r="G53" s="17" t="str">
        <f t="shared" si="3"/>
        <v>No</v>
      </c>
      <c r="H53" s="33">
        <f>SUM($F$6:F53)</f>
        <v>1239</v>
      </c>
      <c r="I53" s="55">
        <f t="shared" si="10"/>
        <v>182</v>
      </c>
      <c r="J53" s="34">
        <f t="shared" si="11"/>
        <v>0.14689265536723164</v>
      </c>
    </row>
    <row r="54" spans="1:10" ht="16" customHeight="1" x14ac:dyDescent="0.2">
      <c r="A54" s="36"/>
      <c r="B54" s="31">
        <f t="shared" si="2"/>
        <v>45539.961434370751</v>
      </c>
      <c r="C54" s="32"/>
      <c r="D54" s="12" t="s">
        <v>84</v>
      </c>
      <c r="E54" s="12" t="s">
        <v>54</v>
      </c>
      <c r="F54" s="12">
        <v>20</v>
      </c>
      <c r="G54" s="17" t="str">
        <f t="shared" si="3"/>
        <v>No</v>
      </c>
      <c r="H54" s="33">
        <f>SUM($F$6:F54)</f>
        <v>1259</v>
      </c>
      <c r="I54" s="55">
        <f t="shared" si="10"/>
        <v>182</v>
      </c>
      <c r="J54" s="34">
        <f t="shared" si="11"/>
        <v>0.14455917394757745</v>
      </c>
    </row>
    <row r="55" spans="1:10" ht="16" customHeight="1" x14ac:dyDescent="0.2">
      <c r="A55" s="30"/>
      <c r="B55" s="31">
        <f t="shared" si="2"/>
        <v>45541.075778078462</v>
      </c>
      <c r="C55" s="32"/>
      <c r="D55" s="12" t="s">
        <v>84</v>
      </c>
      <c r="E55" s="12" t="s">
        <v>111</v>
      </c>
      <c r="F55" s="12">
        <v>27</v>
      </c>
      <c r="G55" s="17" t="str">
        <f t="shared" si="3"/>
        <v>No</v>
      </c>
      <c r="H55" s="33">
        <f>SUM($F$6:F55)</f>
        <v>1286</v>
      </c>
      <c r="I55" s="55">
        <f t="shared" si="10"/>
        <v>182</v>
      </c>
      <c r="J55" s="34">
        <f t="shared" si="11"/>
        <v>0.14152410575427682</v>
      </c>
    </row>
    <row r="56" spans="1:10" ht="16" customHeight="1" x14ac:dyDescent="0.2">
      <c r="A56" s="36"/>
      <c r="B56" s="31">
        <f t="shared" si="2"/>
        <v>45541.612313937731</v>
      </c>
      <c r="C56" s="32"/>
      <c r="D56" s="12" t="s">
        <v>84</v>
      </c>
      <c r="E56" s="11" t="s">
        <v>96</v>
      </c>
      <c r="F56" s="12">
        <v>13</v>
      </c>
      <c r="G56" s="17" t="str">
        <f t="shared" si="3"/>
        <v>No</v>
      </c>
      <c r="H56" s="33">
        <f>SUM($F$6:F56)</f>
        <v>1299</v>
      </c>
      <c r="I56" s="55">
        <f t="shared" si="10"/>
        <v>182</v>
      </c>
      <c r="J56" s="34">
        <f t="shared" si="11"/>
        <v>0.14010777521170131</v>
      </c>
    </row>
    <row r="57" spans="1:10" ht="16" customHeight="1" x14ac:dyDescent="0.2">
      <c r="A57" s="36"/>
      <c r="B57" s="31">
        <f t="shared" si="2"/>
        <v>45543.634641407283</v>
      </c>
      <c r="C57" s="32"/>
      <c r="D57" s="12" t="s">
        <v>84</v>
      </c>
      <c r="E57" s="11" t="s">
        <v>67</v>
      </c>
      <c r="F57" s="12">
        <v>49</v>
      </c>
      <c r="G57" s="17" t="str">
        <f t="shared" si="3"/>
        <v>No</v>
      </c>
      <c r="H57" s="33">
        <f>SUM($F$6:F57)</f>
        <v>1348</v>
      </c>
      <c r="I57" s="55">
        <f t="shared" si="10"/>
        <v>182</v>
      </c>
      <c r="J57" s="34">
        <f t="shared" si="11"/>
        <v>0.13501483679525222</v>
      </c>
    </row>
    <row r="58" spans="1:10" ht="16" customHeight="1" x14ac:dyDescent="0.2">
      <c r="A58" s="36"/>
      <c r="B58" s="31">
        <f t="shared" si="2"/>
        <v>45544.79025710417</v>
      </c>
      <c r="C58" s="32"/>
      <c r="D58" s="12" t="s">
        <v>84</v>
      </c>
      <c r="E58" s="11" t="s">
        <v>85</v>
      </c>
      <c r="F58" s="12">
        <v>28</v>
      </c>
      <c r="G58" s="17" t="str">
        <f t="shared" si="3"/>
        <v>No</v>
      </c>
      <c r="H58" s="33">
        <f>SUM($F$6:F58)</f>
        <v>1376</v>
      </c>
      <c r="I58" s="55">
        <f t="shared" si="10"/>
        <v>182</v>
      </c>
      <c r="J58" s="34">
        <f t="shared" si="11"/>
        <v>0.13226744186046513</v>
      </c>
    </row>
    <row r="59" spans="1:10" ht="16" customHeight="1" x14ac:dyDescent="0.2">
      <c r="A59" s="36"/>
      <c r="B59" s="31">
        <f t="shared" si="2"/>
        <v>45544.79025710417</v>
      </c>
      <c r="C59" s="32"/>
      <c r="D59" s="56"/>
      <c r="E59" s="57" t="s">
        <v>56</v>
      </c>
      <c r="F59" s="58"/>
      <c r="G59" s="17" t="str">
        <f t="shared" si="3"/>
        <v>No</v>
      </c>
      <c r="H59" s="33">
        <f>SUM($F$6:F59)</f>
        <v>1376</v>
      </c>
      <c r="I59" s="55">
        <f t="shared" si="10"/>
        <v>182</v>
      </c>
      <c r="J59" s="34">
        <f t="shared" si="11"/>
        <v>0.13226744186046513</v>
      </c>
    </row>
    <row r="60" spans="1:10" ht="16" customHeight="1" x14ac:dyDescent="0.2">
      <c r="A60" s="36"/>
      <c r="B60" s="31">
        <f t="shared" si="2"/>
        <v>45547.555480378869</v>
      </c>
      <c r="C60" s="32"/>
      <c r="D60" s="12" t="s">
        <v>58</v>
      </c>
      <c r="E60" s="12" t="s">
        <v>110</v>
      </c>
      <c r="F60" s="12">
        <v>67</v>
      </c>
      <c r="G60" s="17" t="str">
        <f t="shared" si="3"/>
        <v>No</v>
      </c>
      <c r="H60" s="33">
        <f>SUM($F$6:F60)</f>
        <v>1443</v>
      </c>
      <c r="I60" s="55">
        <f t="shared" si="10"/>
        <v>182</v>
      </c>
      <c r="J60" s="34">
        <f t="shared" si="11"/>
        <v>0.12612612612612611</v>
      </c>
    </row>
    <row r="61" spans="1:10" ht="16" customHeight="1" x14ac:dyDescent="0.2">
      <c r="A61" s="36"/>
      <c r="B61" s="31">
        <f t="shared" si="2"/>
        <v>45548.999999999978</v>
      </c>
      <c r="C61" s="32"/>
      <c r="D61" s="12" t="s">
        <v>58</v>
      </c>
      <c r="E61" s="12" t="s">
        <v>55</v>
      </c>
      <c r="F61" s="12">
        <v>35</v>
      </c>
      <c r="G61" s="17" t="str">
        <f t="shared" si="3"/>
        <v>No</v>
      </c>
      <c r="H61" s="33">
        <f>SUM($F$6:F61)</f>
        <v>1478</v>
      </c>
      <c r="I61" s="55">
        <f t="shared" si="10"/>
        <v>182</v>
      </c>
      <c r="J61" s="34">
        <f t="shared" si="11"/>
        <v>0.12313937753721245</v>
      </c>
    </row>
    <row r="62" spans="1:10" ht="16" customHeight="1" thickBot="1" x14ac:dyDescent="0.25">
      <c r="A62" s="37"/>
      <c r="B62" s="52">
        <f t="shared" si="2"/>
        <v>45548.999999999978</v>
      </c>
      <c r="C62" s="38"/>
      <c r="D62" s="39"/>
      <c r="E62" s="40" t="s">
        <v>57</v>
      </c>
      <c r="F62" s="41"/>
      <c r="G62" s="59" t="str">
        <f t="shared" si="3"/>
        <v>No</v>
      </c>
      <c r="H62" s="42">
        <f>SUM($F$6:F62)</f>
        <v>1478</v>
      </c>
      <c r="I62" s="43">
        <f t="shared" si="10"/>
        <v>182</v>
      </c>
      <c r="J62" s="44">
        <f t="shared" si="11"/>
        <v>0.12313937753721245</v>
      </c>
    </row>
    <row r="63" spans="1:10" ht="16" customHeight="1" x14ac:dyDescent="0.2">
      <c r="G63" s="17"/>
    </row>
    <row r="64" spans="1:10" x14ac:dyDescent="0.2">
      <c r="B64" s="31"/>
      <c r="C64" s="31"/>
      <c r="D64" s="45"/>
    </row>
    <row r="65" spans="2:4" x14ac:dyDescent="0.2">
      <c r="B65" s="31">
        <f>B67-2</f>
        <v>45552</v>
      </c>
      <c r="C65" s="31"/>
      <c r="D65" s="46" t="s">
        <v>66</v>
      </c>
    </row>
    <row r="66" spans="2:4" x14ac:dyDescent="0.2">
      <c r="B66" s="31"/>
      <c r="C66" s="31"/>
      <c r="D66" s="47"/>
    </row>
    <row r="67" spans="2:4" x14ac:dyDescent="0.2">
      <c r="B67" s="31">
        <f>B70-10</f>
        <v>45554</v>
      </c>
      <c r="C67" s="31"/>
      <c r="D67" s="46" t="s">
        <v>12</v>
      </c>
    </row>
    <row r="68" spans="2:4" x14ac:dyDescent="0.2">
      <c r="B68" s="31"/>
      <c r="C68" s="31"/>
      <c r="D68" s="47" t="s">
        <v>11</v>
      </c>
    </row>
    <row r="69" spans="2:4" x14ac:dyDescent="0.2">
      <c r="B69" s="31"/>
      <c r="C69" s="31"/>
      <c r="D69" s="48"/>
    </row>
    <row r="70" spans="2:4" x14ac:dyDescent="0.2">
      <c r="B70" s="31">
        <f>B72-7</f>
        <v>45564</v>
      </c>
      <c r="C70" s="31"/>
      <c r="D70" s="46" t="s">
        <v>60</v>
      </c>
    </row>
    <row r="71" spans="2:4" x14ac:dyDescent="0.2">
      <c r="B71" s="31"/>
      <c r="C71" s="31"/>
      <c r="D71" s="47"/>
    </row>
    <row r="72" spans="2:4" x14ac:dyDescent="0.2">
      <c r="B72" s="31">
        <f>B74-3</f>
        <v>45571</v>
      </c>
      <c r="C72" s="31"/>
      <c r="D72" s="46" t="s">
        <v>59</v>
      </c>
    </row>
    <row r="73" spans="2:4" x14ac:dyDescent="0.2">
      <c r="B73" s="31"/>
      <c r="C73" s="31"/>
      <c r="D73" s="47"/>
    </row>
    <row r="74" spans="2:4" x14ac:dyDescent="0.2">
      <c r="B74" s="31">
        <f>B76-15</f>
        <v>45574</v>
      </c>
      <c r="C74" s="31"/>
      <c r="D74" s="49" t="s">
        <v>48</v>
      </c>
    </row>
    <row r="75" spans="2:4" x14ac:dyDescent="0.2">
      <c r="B75" s="31"/>
      <c r="C75" s="31"/>
      <c r="D75" s="49"/>
    </row>
    <row r="76" spans="2:4" x14ac:dyDescent="0.2">
      <c r="B76" s="31">
        <f>B78-1</f>
        <v>45589</v>
      </c>
      <c r="C76" s="31"/>
      <c r="D76" s="49" t="s">
        <v>47</v>
      </c>
    </row>
    <row r="77" spans="2:4" x14ac:dyDescent="0.2">
      <c r="B77" s="31"/>
      <c r="C77" s="31"/>
      <c r="D77" s="47"/>
    </row>
    <row r="78" spans="2:4" x14ac:dyDescent="0.2">
      <c r="B78" s="50">
        <v>45590</v>
      </c>
      <c r="C78" s="50"/>
      <c r="D78" s="51" t="s">
        <v>13</v>
      </c>
    </row>
    <row r="79" spans="2:4" x14ac:dyDescent="0.2">
      <c r="B79" s="31"/>
      <c r="C79" s="31"/>
      <c r="D79" s="48"/>
    </row>
    <row r="80" spans="2:4" x14ac:dyDescent="0.2">
      <c r="B80" s="31">
        <f>B78+1</f>
        <v>45591</v>
      </c>
      <c r="C80" s="31"/>
      <c r="D80" s="46" t="s">
        <v>61</v>
      </c>
    </row>
  </sheetData>
  <mergeCells count="1">
    <mergeCell ref="L1:M1"/>
  </mergeCells>
  <phoneticPr fontId="8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G6:G63" xr:uid="{00000000-0002-0000-0100-000001000000}">
      <formula1>"No,Yes"</formula1>
    </dataValidation>
  </dataValidations>
  <pageMargins left="0.7" right="0.7" top="0.75" bottom="0.75" header="0.3" footer="0.3"/>
  <pageSetup scale="50" orientation="landscape" r:id="rId1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6:B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62" zoomScaleNormal="62" zoomScalePageLayoutView="80" workbookViewId="0"/>
  </sheetViews>
  <sheetFormatPr baseColWidth="10" defaultColWidth="8.83203125" defaultRowHeight="15" x14ac:dyDescent="0.2"/>
  <sheetData>
    <row r="58" spans="2:2" x14ac:dyDescent="0.2">
      <c r="B58" t="s">
        <v>29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CD4C-AF19-F548-A7CA-F6F592CA9FEB}">
  <dimension ref="A1:C6"/>
  <sheetViews>
    <sheetView workbookViewId="0"/>
  </sheetViews>
  <sheetFormatPr baseColWidth="10" defaultRowHeight="15" x14ac:dyDescent="0.2"/>
  <sheetData>
    <row r="1" spans="1:3" x14ac:dyDescent="0.2">
      <c r="A1" s="9" t="s">
        <v>62</v>
      </c>
      <c r="B1" s="9" t="s">
        <v>63</v>
      </c>
      <c r="C1" s="9" t="s">
        <v>64</v>
      </c>
    </row>
    <row r="2" spans="1:3" x14ac:dyDescent="0.2">
      <c r="A2" t="s">
        <v>65</v>
      </c>
      <c r="B2" s="4">
        <v>45421</v>
      </c>
      <c r="C2" t="s">
        <v>126</v>
      </c>
    </row>
    <row r="3" spans="1:3" x14ac:dyDescent="0.2">
      <c r="B3" s="4"/>
    </row>
    <row r="4" spans="1:3" x14ac:dyDescent="0.2">
      <c r="B4" s="4"/>
    </row>
    <row r="5" spans="1:3" x14ac:dyDescent="0.2">
      <c r="B5" s="4"/>
    </row>
    <row r="6" spans="1:3" x14ac:dyDescent="0.2">
      <c r="B6" s="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12"/>
  <sheetViews>
    <sheetView zoomScale="85" zoomScaleNormal="85" workbookViewId="0"/>
  </sheetViews>
  <sheetFormatPr baseColWidth="10" defaultColWidth="11.5" defaultRowHeight="15" x14ac:dyDescent="0.2"/>
  <cols>
    <col min="4" max="4" width="57.1640625" bestFit="1" customWidth="1"/>
    <col min="5" max="5" width="109.1640625" bestFit="1" customWidth="1"/>
  </cols>
  <sheetData>
    <row r="2" spans="1:8" x14ac:dyDescent="0.2">
      <c r="A2" t="s">
        <v>15</v>
      </c>
      <c r="B2" s="4">
        <f>StartDate</f>
        <v>45488</v>
      </c>
    </row>
    <row r="3" spans="1:8" x14ac:dyDescent="0.2">
      <c r="A3" t="s">
        <v>32</v>
      </c>
      <c r="B3" s="4">
        <f>Schedule!B78</f>
        <v>45590</v>
      </c>
    </row>
    <row r="4" spans="1:8" x14ac:dyDescent="0.2">
      <c r="A4" t="s">
        <v>34</v>
      </c>
      <c r="B4" s="5">
        <f>B3-B2</f>
        <v>102</v>
      </c>
      <c r="F4">
        <f>SUM(F6:F112)</f>
        <v>1478</v>
      </c>
      <c r="H4">
        <f>SUM(H6:H112)</f>
        <v>61.000000000000021</v>
      </c>
    </row>
    <row r="5" spans="1:8" x14ac:dyDescent="0.2">
      <c r="A5" t="s">
        <v>33</v>
      </c>
      <c r="B5" s="6">
        <v>0.6</v>
      </c>
      <c r="D5" t="s">
        <v>49</v>
      </c>
      <c r="E5" t="s">
        <v>51</v>
      </c>
      <c r="F5" t="s">
        <v>31</v>
      </c>
      <c r="G5" t="s">
        <v>36</v>
      </c>
      <c r="H5" t="s">
        <v>14</v>
      </c>
    </row>
    <row r="6" spans="1:8" ht="16" x14ac:dyDescent="0.2">
      <c r="A6" t="s">
        <v>35</v>
      </c>
      <c r="B6">
        <f>ROUND(B5*B4,0)</f>
        <v>61</v>
      </c>
      <c r="D6" s="12" t="s">
        <v>86</v>
      </c>
      <c r="E6" s="13" t="s">
        <v>119</v>
      </c>
      <c r="F6" s="11">
        <v>20</v>
      </c>
      <c r="G6">
        <f t="shared" ref="G6" si="0">F6/$F$4</f>
        <v>1.3531799729364006E-2</v>
      </c>
      <c r="H6">
        <f t="shared" ref="H6" si="1">G6*$B$6</f>
        <v>0.82543978349120439</v>
      </c>
    </row>
    <row r="7" spans="1:8" ht="16" x14ac:dyDescent="0.2">
      <c r="D7" s="12" t="s">
        <v>86</v>
      </c>
      <c r="E7" s="13" t="s">
        <v>118</v>
      </c>
      <c r="F7" s="11">
        <v>16</v>
      </c>
      <c r="G7">
        <f t="shared" ref="G7:G55" si="2">F7/$F$4</f>
        <v>1.0825439783491205E-2</v>
      </c>
      <c r="H7">
        <f t="shared" ref="H7:H55" si="3">G7*$B$6</f>
        <v>0.66035182679296356</v>
      </c>
    </row>
    <row r="8" spans="1:8" ht="16" x14ac:dyDescent="0.2">
      <c r="D8" s="12" t="s">
        <v>86</v>
      </c>
      <c r="E8" s="13" t="s">
        <v>117</v>
      </c>
      <c r="F8" s="11">
        <v>14</v>
      </c>
      <c r="G8">
        <f t="shared" si="2"/>
        <v>9.4722598105548041E-3</v>
      </c>
      <c r="H8">
        <f t="shared" si="3"/>
        <v>0.57780784844384303</v>
      </c>
    </row>
    <row r="9" spans="1:8" ht="16" x14ac:dyDescent="0.2">
      <c r="B9" s="4"/>
      <c r="D9" s="12" t="s">
        <v>86</v>
      </c>
      <c r="E9" s="13" t="s">
        <v>116</v>
      </c>
      <c r="F9" s="11">
        <v>28</v>
      </c>
      <c r="G9">
        <f t="shared" si="2"/>
        <v>1.8944519621109608E-2</v>
      </c>
      <c r="H9">
        <f t="shared" si="3"/>
        <v>1.1556156968876861</v>
      </c>
    </row>
    <row r="10" spans="1:8" ht="16" x14ac:dyDescent="0.2">
      <c r="D10" s="12" t="s">
        <v>86</v>
      </c>
      <c r="E10" s="13" t="s">
        <v>115</v>
      </c>
      <c r="F10" s="11">
        <v>10</v>
      </c>
      <c r="G10">
        <f t="shared" si="2"/>
        <v>6.7658998646820028E-3</v>
      </c>
      <c r="H10">
        <f t="shared" si="3"/>
        <v>0.4127198917456022</v>
      </c>
    </row>
    <row r="11" spans="1:8" ht="16" x14ac:dyDescent="0.2">
      <c r="D11" s="12" t="s">
        <v>86</v>
      </c>
      <c r="E11" s="13" t="s">
        <v>114</v>
      </c>
      <c r="F11" s="11">
        <v>20</v>
      </c>
      <c r="G11">
        <f t="shared" si="2"/>
        <v>1.3531799729364006E-2</v>
      </c>
      <c r="H11">
        <f t="shared" si="3"/>
        <v>0.82543978349120439</v>
      </c>
    </row>
    <row r="12" spans="1:8" ht="16" x14ac:dyDescent="0.2">
      <c r="D12" s="12" t="s">
        <v>86</v>
      </c>
      <c r="E12" s="13" t="s">
        <v>72</v>
      </c>
      <c r="F12" s="11">
        <v>28</v>
      </c>
      <c r="G12">
        <f t="shared" si="2"/>
        <v>1.8944519621109608E-2</v>
      </c>
      <c r="H12">
        <f t="shared" si="3"/>
        <v>1.1556156968876861</v>
      </c>
    </row>
    <row r="13" spans="1:8" ht="16" x14ac:dyDescent="0.2">
      <c r="D13" s="12" t="s">
        <v>86</v>
      </c>
      <c r="E13" s="11" t="s">
        <v>73</v>
      </c>
      <c r="F13" s="11">
        <v>46</v>
      </c>
      <c r="G13" s="61">
        <f t="shared" si="2"/>
        <v>3.1123139377537211E-2</v>
      </c>
      <c r="H13" s="61">
        <f t="shared" si="3"/>
        <v>1.8985115020297698</v>
      </c>
    </row>
    <row r="14" spans="1:8" ht="16" x14ac:dyDescent="0.2">
      <c r="D14" s="12" t="s">
        <v>86</v>
      </c>
      <c r="E14" s="11" t="s">
        <v>74</v>
      </c>
      <c r="F14" s="11">
        <v>12</v>
      </c>
      <c r="G14" s="61">
        <f t="shared" si="2"/>
        <v>8.119079837618403E-3</v>
      </c>
      <c r="H14" s="61">
        <f t="shared" si="3"/>
        <v>0.49526387009472256</v>
      </c>
    </row>
    <row r="15" spans="1:8" ht="16" x14ac:dyDescent="0.2">
      <c r="D15" s="12" t="s">
        <v>86</v>
      </c>
      <c r="E15" s="11" t="s">
        <v>120</v>
      </c>
      <c r="F15" s="11">
        <v>25</v>
      </c>
      <c r="G15" s="61">
        <f t="shared" si="2"/>
        <v>1.6914749661705007E-2</v>
      </c>
      <c r="H15" s="61">
        <f t="shared" si="3"/>
        <v>1.0317997293640053</v>
      </c>
    </row>
    <row r="16" spans="1:8" ht="16" x14ac:dyDescent="0.2">
      <c r="D16" s="12" t="s">
        <v>86</v>
      </c>
      <c r="E16" s="11" t="s">
        <v>121</v>
      </c>
      <c r="F16" s="11">
        <v>29</v>
      </c>
      <c r="G16" s="61">
        <f t="shared" si="2"/>
        <v>1.9621109607577809E-2</v>
      </c>
      <c r="H16" s="61">
        <f t="shared" si="3"/>
        <v>1.1968876860622464</v>
      </c>
    </row>
    <row r="17" spans="4:8" ht="16" x14ac:dyDescent="0.2">
      <c r="D17" s="12" t="s">
        <v>86</v>
      </c>
      <c r="E17" s="13" t="s">
        <v>99</v>
      </c>
      <c r="F17" s="11">
        <v>28</v>
      </c>
      <c r="G17" s="61">
        <f t="shared" si="2"/>
        <v>1.8944519621109608E-2</v>
      </c>
      <c r="H17" s="61">
        <f t="shared" si="3"/>
        <v>1.1556156968876861</v>
      </c>
    </row>
    <row r="18" spans="4:8" ht="16" x14ac:dyDescent="0.2">
      <c r="D18" s="12" t="s">
        <v>86</v>
      </c>
      <c r="E18" s="11" t="s">
        <v>100</v>
      </c>
      <c r="F18" s="11">
        <v>22</v>
      </c>
      <c r="G18" s="61">
        <f t="shared" si="2"/>
        <v>1.4884979702300407E-2</v>
      </c>
      <c r="H18" s="61">
        <f t="shared" si="3"/>
        <v>0.90798376184032481</v>
      </c>
    </row>
    <row r="19" spans="4:8" ht="16" x14ac:dyDescent="0.2">
      <c r="D19" s="12" t="s">
        <v>86</v>
      </c>
      <c r="E19" s="11" t="s">
        <v>108</v>
      </c>
      <c r="F19" s="11">
        <v>76</v>
      </c>
      <c r="G19" s="61">
        <f t="shared" si="2"/>
        <v>5.142083897158322E-2</v>
      </c>
      <c r="H19" s="61">
        <f t="shared" si="3"/>
        <v>3.1366711772665763</v>
      </c>
    </row>
    <row r="20" spans="4:8" ht="16" x14ac:dyDescent="0.2">
      <c r="D20" s="12" t="s">
        <v>104</v>
      </c>
      <c r="E20" s="13" t="s">
        <v>90</v>
      </c>
      <c r="F20" s="11">
        <v>18</v>
      </c>
      <c r="G20" s="61">
        <f t="shared" si="2"/>
        <v>1.2178619756427604E-2</v>
      </c>
      <c r="H20" s="61">
        <f t="shared" si="3"/>
        <v>0.74289580514208386</v>
      </c>
    </row>
    <row r="21" spans="4:8" ht="16" x14ac:dyDescent="0.2">
      <c r="D21" s="12" t="s">
        <v>104</v>
      </c>
      <c r="E21" s="13" t="s">
        <v>91</v>
      </c>
      <c r="F21" s="11">
        <v>20</v>
      </c>
      <c r="G21" s="61">
        <f t="shared" si="2"/>
        <v>1.3531799729364006E-2</v>
      </c>
      <c r="H21" s="61">
        <f t="shared" si="3"/>
        <v>0.82543978349120439</v>
      </c>
    </row>
    <row r="22" spans="4:8" ht="16" x14ac:dyDescent="0.2">
      <c r="D22" s="12" t="s">
        <v>104</v>
      </c>
      <c r="E22" s="13" t="s">
        <v>92</v>
      </c>
      <c r="F22" s="11">
        <v>14</v>
      </c>
      <c r="G22" s="61">
        <f t="shared" si="2"/>
        <v>9.4722598105548041E-3</v>
      </c>
      <c r="H22" s="61">
        <f t="shared" si="3"/>
        <v>0.57780784844384303</v>
      </c>
    </row>
    <row r="23" spans="4:8" ht="16" x14ac:dyDescent="0.2">
      <c r="D23" s="12" t="s">
        <v>104</v>
      </c>
      <c r="E23" s="13" t="s">
        <v>93</v>
      </c>
      <c r="F23" s="11">
        <v>16</v>
      </c>
      <c r="G23" s="61">
        <f t="shared" si="2"/>
        <v>1.0825439783491205E-2</v>
      </c>
      <c r="H23" s="61">
        <f t="shared" si="3"/>
        <v>0.66035182679296356</v>
      </c>
    </row>
    <row r="24" spans="4:8" ht="16" x14ac:dyDescent="0.2">
      <c r="D24" s="12" t="s">
        <v>104</v>
      </c>
      <c r="E24" s="13" t="s">
        <v>94</v>
      </c>
      <c r="F24" s="11">
        <v>18</v>
      </c>
      <c r="G24" s="61">
        <f t="shared" si="2"/>
        <v>1.2178619756427604E-2</v>
      </c>
      <c r="H24" s="61">
        <f t="shared" si="3"/>
        <v>0.74289580514208386</v>
      </c>
    </row>
    <row r="25" spans="4:8" ht="16" x14ac:dyDescent="0.2">
      <c r="D25" s="12" t="s">
        <v>104</v>
      </c>
      <c r="E25" s="11" t="s">
        <v>83</v>
      </c>
      <c r="F25" s="11">
        <v>32</v>
      </c>
      <c r="G25" s="61">
        <f t="shared" si="2"/>
        <v>2.165087956698241E-2</v>
      </c>
      <c r="H25" s="61">
        <f t="shared" si="3"/>
        <v>1.3207036535859271</v>
      </c>
    </row>
    <row r="26" spans="4:8" ht="16" x14ac:dyDescent="0.2">
      <c r="D26" s="12" t="s">
        <v>98</v>
      </c>
      <c r="E26" s="11" t="s">
        <v>109</v>
      </c>
      <c r="F26" s="11">
        <v>70</v>
      </c>
      <c r="G26" s="61">
        <f t="shared" si="2"/>
        <v>4.7361299052774017E-2</v>
      </c>
      <c r="H26" s="61">
        <f t="shared" si="3"/>
        <v>2.8890392422192148</v>
      </c>
    </row>
    <row r="27" spans="4:8" ht="16" x14ac:dyDescent="0.2">
      <c r="D27" s="12" t="s">
        <v>98</v>
      </c>
      <c r="E27" s="11" t="s">
        <v>122</v>
      </c>
      <c r="F27" s="11">
        <v>27</v>
      </c>
      <c r="G27" s="61">
        <f t="shared" si="2"/>
        <v>1.8267929634641408E-2</v>
      </c>
      <c r="H27" s="61">
        <f t="shared" si="3"/>
        <v>1.114343707713126</v>
      </c>
    </row>
    <row r="28" spans="4:8" ht="16" x14ac:dyDescent="0.2">
      <c r="D28" s="12" t="s">
        <v>98</v>
      </c>
      <c r="E28" s="11" t="s">
        <v>123</v>
      </c>
      <c r="F28" s="11">
        <v>31</v>
      </c>
      <c r="G28" s="61">
        <f t="shared" si="2"/>
        <v>2.097428958051421E-2</v>
      </c>
      <c r="H28" s="61">
        <f t="shared" si="3"/>
        <v>1.2794316644113668</v>
      </c>
    </row>
    <row r="29" spans="4:8" ht="16" x14ac:dyDescent="0.2">
      <c r="D29" s="12" t="s">
        <v>98</v>
      </c>
      <c r="E29" s="11" t="s">
        <v>89</v>
      </c>
      <c r="F29" s="11">
        <v>10</v>
      </c>
      <c r="G29" s="61">
        <f t="shared" si="2"/>
        <v>6.7658998646820028E-3</v>
      </c>
      <c r="H29" s="61">
        <f t="shared" si="3"/>
        <v>0.4127198917456022</v>
      </c>
    </row>
    <row r="30" spans="4:8" ht="16" x14ac:dyDescent="0.2">
      <c r="D30" s="12" t="s">
        <v>98</v>
      </c>
      <c r="E30" s="11" t="s">
        <v>88</v>
      </c>
      <c r="F30" s="11">
        <v>40</v>
      </c>
      <c r="G30" s="61">
        <f t="shared" si="2"/>
        <v>2.7063599458728011E-2</v>
      </c>
      <c r="H30" s="61">
        <f t="shared" si="3"/>
        <v>1.6508795669824088</v>
      </c>
    </row>
    <row r="31" spans="4:8" ht="16" x14ac:dyDescent="0.2">
      <c r="D31" s="12" t="s">
        <v>98</v>
      </c>
      <c r="E31" s="11" t="s">
        <v>75</v>
      </c>
      <c r="F31" s="11">
        <v>34</v>
      </c>
      <c r="G31" s="61">
        <f t="shared" si="2"/>
        <v>2.3004059539918808E-2</v>
      </c>
      <c r="H31" s="61">
        <f t="shared" si="3"/>
        <v>1.4032476319350473</v>
      </c>
    </row>
    <row r="32" spans="4:8" ht="16" x14ac:dyDescent="0.2">
      <c r="D32" s="12" t="s">
        <v>98</v>
      </c>
      <c r="E32" s="11" t="s">
        <v>76</v>
      </c>
      <c r="F32" s="11">
        <v>34</v>
      </c>
      <c r="G32" s="61">
        <f t="shared" si="2"/>
        <v>2.3004059539918808E-2</v>
      </c>
      <c r="H32" s="61">
        <f t="shared" si="3"/>
        <v>1.4032476319350473</v>
      </c>
    </row>
    <row r="33" spans="4:8" ht="17" customHeight="1" x14ac:dyDescent="0.2">
      <c r="D33" s="12" t="s">
        <v>98</v>
      </c>
      <c r="E33" s="11" t="s">
        <v>77</v>
      </c>
      <c r="F33" s="11">
        <v>28</v>
      </c>
      <c r="G33" s="61">
        <f t="shared" si="2"/>
        <v>1.8944519621109608E-2</v>
      </c>
      <c r="H33" s="61">
        <f t="shared" si="3"/>
        <v>1.1556156968876861</v>
      </c>
    </row>
    <row r="34" spans="4:8" ht="16" x14ac:dyDescent="0.2">
      <c r="D34" s="12" t="s">
        <v>98</v>
      </c>
      <c r="E34" s="11" t="s">
        <v>78</v>
      </c>
      <c r="F34" s="11">
        <v>40</v>
      </c>
      <c r="G34" s="61">
        <f t="shared" si="2"/>
        <v>2.7063599458728011E-2</v>
      </c>
      <c r="H34" s="61">
        <f t="shared" si="3"/>
        <v>1.6508795669824088</v>
      </c>
    </row>
    <row r="35" spans="4:8" ht="16" x14ac:dyDescent="0.2">
      <c r="D35" s="12" t="s">
        <v>98</v>
      </c>
      <c r="E35" s="11" t="s">
        <v>79</v>
      </c>
      <c r="F35" s="11">
        <v>36</v>
      </c>
      <c r="G35" s="61">
        <f t="shared" si="2"/>
        <v>2.4357239512855209E-2</v>
      </c>
      <c r="H35" s="61">
        <f t="shared" si="3"/>
        <v>1.4857916102841677</v>
      </c>
    </row>
    <row r="36" spans="4:8" ht="16" x14ac:dyDescent="0.2">
      <c r="D36" s="12" t="s">
        <v>98</v>
      </c>
      <c r="E36" s="11" t="s">
        <v>80</v>
      </c>
      <c r="F36" s="11">
        <v>22</v>
      </c>
      <c r="G36" s="61">
        <f t="shared" si="2"/>
        <v>1.4884979702300407E-2</v>
      </c>
      <c r="H36" s="61">
        <f t="shared" si="3"/>
        <v>0.90798376184032481</v>
      </c>
    </row>
    <row r="37" spans="4:8" ht="16" x14ac:dyDescent="0.2">
      <c r="D37" s="12" t="s">
        <v>98</v>
      </c>
      <c r="E37" s="13" t="s">
        <v>101</v>
      </c>
      <c r="F37" s="11">
        <v>21</v>
      </c>
      <c r="G37" s="61">
        <f t="shared" si="2"/>
        <v>1.4208389715832206E-2</v>
      </c>
      <c r="H37" s="61">
        <f t="shared" si="3"/>
        <v>0.8667117726657646</v>
      </c>
    </row>
    <row r="38" spans="4:8" ht="16" x14ac:dyDescent="0.2">
      <c r="D38" s="12" t="s">
        <v>98</v>
      </c>
      <c r="E38" s="11" t="s">
        <v>52</v>
      </c>
      <c r="F38" s="11">
        <v>25</v>
      </c>
      <c r="G38" s="61">
        <f t="shared" si="2"/>
        <v>1.6914749661705007E-2</v>
      </c>
      <c r="H38" s="61">
        <f t="shared" si="3"/>
        <v>1.0317997293640053</v>
      </c>
    </row>
    <row r="39" spans="4:8" ht="16" x14ac:dyDescent="0.2">
      <c r="D39" s="12" t="s">
        <v>81</v>
      </c>
      <c r="E39" s="11" t="s">
        <v>105</v>
      </c>
      <c r="F39" s="11">
        <v>19</v>
      </c>
      <c r="G39" s="61">
        <f t="shared" si="2"/>
        <v>1.2855209742895805E-2</v>
      </c>
      <c r="H39" s="61">
        <f t="shared" si="3"/>
        <v>0.78416779431664407</v>
      </c>
    </row>
    <row r="40" spans="4:8" ht="16" x14ac:dyDescent="0.2">
      <c r="D40" s="12" t="s">
        <v>81</v>
      </c>
      <c r="E40" s="11" t="s">
        <v>106</v>
      </c>
      <c r="F40" s="11">
        <v>65</v>
      </c>
      <c r="G40" s="61">
        <f t="shared" si="2"/>
        <v>4.3978349120433018E-2</v>
      </c>
      <c r="H40" s="61">
        <f t="shared" si="3"/>
        <v>2.6826792963464139</v>
      </c>
    </row>
    <row r="41" spans="4:8" ht="16" x14ac:dyDescent="0.2">
      <c r="D41" s="12" t="s">
        <v>81</v>
      </c>
      <c r="E41" s="11" t="s">
        <v>53</v>
      </c>
      <c r="F41" s="11">
        <v>22</v>
      </c>
      <c r="G41" s="61">
        <f t="shared" si="2"/>
        <v>1.4884979702300407E-2</v>
      </c>
      <c r="H41" s="61">
        <f t="shared" si="3"/>
        <v>0.90798376184032481</v>
      </c>
    </row>
    <row r="42" spans="4:8" ht="16" x14ac:dyDescent="0.2">
      <c r="D42" s="12" t="s">
        <v>81</v>
      </c>
      <c r="E42" s="13" t="s">
        <v>102</v>
      </c>
      <c r="F42" s="13">
        <v>10</v>
      </c>
      <c r="G42" s="61">
        <f t="shared" si="2"/>
        <v>6.7658998646820028E-3</v>
      </c>
      <c r="H42" s="61">
        <f t="shared" si="3"/>
        <v>0.4127198917456022</v>
      </c>
    </row>
    <row r="43" spans="4:8" ht="16" x14ac:dyDescent="0.2">
      <c r="D43" s="12" t="s">
        <v>82</v>
      </c>
      <c r="E43" s="12" t="s">
        <v>107</v>
      </c>
      <c r="F43" s="12">
        <v>75</v>
      </c>
      <c r="G43" s="61">
        <f t="shared" si="2"/>
        <v>5.0744248985115023E-2</v>
      </c>
      <c r="H43" s="61">
        <f t="shared" si="3"/>
        <v>3.0953991880920162</v>
      </c>
    </row>
    <row r="44" spans="4:8" ht="16" x14ac:dyDescent="0.2">
      <c r="D44" s="12" t="s">
        <v>82</v>
      </c>
      <c r="E44" s="11" t="s">
        <v>68</v>
      </c>
      <c r="F44" s="12">
        <v>18</v>
      </c>
      <c r="G44" s="61">
        <f t="shared" si="2"/>
        <v>1.2178619756427604E-2</v>
      </c>
      <c r="H44" s="61">
        <f t="shared" si="3"/>
        <v>0.74289580514208386</v>
      </c>
    </row>
    <row r="45" spans="4:8" ht="16" x14ac:dyDescent="0.2">
      <c r="D45" s="12" t="s">
        <v>82</v>
      </c>
      <c r="E45" s="13" t="s">
        <v>103</v>
      </c>
      <c r="F45" s="11">
        <v>10</v>
      </c>
      <c r="G45" s="61">
        <f t="shared" si="2"/>
        <v>6.7658998646820028E-3</v>
      </c>
      <c r="H45" s="61">
        <f t="shared" si="3"/>
        <v>0.4127198917456022</v>
      </c>
    </row>
    <row r="46" spans="4:8" ht="16" x14ac:dyDescent="0.2">
      <c r="D46" s="12" t="s">
        <v>84</v>
      </c>
      <c r="E46" s="11" t="s">
        <v>112</v>
      </c>
      <c r="F46" s="11">
        <v>40</v>
      </c>
      <c r="G46" s="61">
        <f t="shared" si="2"/>
        <v>2.7063599458728011E-2</v>
      </c>
      <c r="H46" s="61">
        <f t="shared" si="3"/>
        <v>1.6508795669824088</v>
      </c>
    </row>
    <row r="47" spans="4:8" ht="16" x14ac:dyDescent="0.2">
      <c r="D47" s="12" t="s">
        <v>84</v>
      </c>
      <c r="E47" s="11" t="s">
        <v>113</v>
      </c>
      <c r="F47" s="11">
        <v>39</v>
      </c>
      <c r="G47" s="61">
        <f t="shared" si="2"/>
        <v>2.6387009472259811E-2</v>
      </c>
      <c r="H47" s="61">
        <f t="shared" si="3"/>
        <v>1.6096075778078485</v>
      </c>
    </row>
    <row r="48" spans="4:8" ht="16" x14ac:dyDescent="0.2">
      <c r="D48" s="12" t="s">
        <v>84</v>
      </c>
      <c r="E48" s="12" t="s">
        <v>95</v>
      </c>
      <c r="F48" s="12">
        <v>31</v>
      </c>
      <c r="G48" s="61">
        <f t="shared" si="2"/>
        <v>2.097428958051421E-2</v>
      </c>
      <c r="H48" s="61">
        <f t="shared" si="3"/>
        <v>1.2794316644113668</v>
      </c>
    </row>
    <row r="49" spans="4:8" ht="16" x14ac:dyDescent="0.2">
      <c r="D49" s="12" t="s">
        <v>84</v>
      </c>
      <c r="E49" s="12" t="s">
        <v>54</v>
      </c>
      <c r="F49" s="12">
        <v>20</v>
      </c>
      <c r="G49" s="61">
        <f t="shared" si="2"/>
        <v>1.3531799729364006E-2</v>
      </c>
      <c r="H49" s="61">
        <f t="shared" si="3"/>
        <v>0.82543978349120439</v>
      </c>
    </row>
    <row r="50" spans="4:8" ht="16" x14ac:dyDescent="0.2">
      <c r="D50" s="12" t="s">
        <v>84</v>
      </c>
      <c r="E50" s="12" t="s">
        <v>111</v>
      </c>
      <c r="F50" s="12">
        <v>27</v>
      </c>
      <c r="G50">
        <f t="shared" si="2"/>
        <v>1.8267929634641408E-2</v>
      </c>
      <c r="H50">
        <f t="shared" si="3"/>
        <v>1.114343707713126</v>
      </c>
    </row>
    <row r="51" spans="4:8" ht="16" x14ac:dyDescent="0.2">
      <c r="D51" s="12" t="s">
        <v>84</v>
      </c>
      <c r="E51" s="11" t="s">
        <v>96</v>
      </c>
      <c r="F51" s="12">
        <v>13</v>
      </c>
      <c r="G51">
        <f t="shared" si="2"/>
        <v>8.7956698240866035E-3</v>
      </c>
      <c r="H51">
        <f t="shared" si="3"/>
        <v>0.53653585926928282</v>
      </c>
    </row>
    <row r="52" spans="4:8" ht="16" x14ac:dyDescent="0.2">
      <c r="D52" s="12" t="s">
        <v>84</v>
      </c>
      <c r="E52" s="11" t="s">
        <v>67</v>
      </c>
      <c r="F52" s="12">
        <v>49</v>
      </c>
      <c r="G52">
        <f t="shared" si="2"/>
        <v>3.3152909336941816E-2</v>
      </c>
      <c r="H52">
        <f t="shared" si="3"/>
        <v>2.022327469553451</v>
      </c>
    </row>
    <row r="53" spans="4:8" ht="16" x14ac:dyDescent="0.2">
      <c r="D53" s="12" t="s">
        <v>84</v>
      </c>
      <c r="E53" s="11" t="s">
        <v>85</v>
      </c>
      <c r="F53" s="12">
        <v>28</v>
      </c>
      <c r="G53">
        <f t="shared" si="2"/>
        <v>1.8944519621109608E-2</v>
      </c>
      <c r="H53">
        <f t="shared" si="3"/>
        <v>1.1556156968876861</v>
      </c>
    </row>
    <row r="54" spans="4:8" ht="16" x14ac:dyDescent="0.2">
      <c r="D54" s="12" t="s">
        <v>58</v>
      </c>
      <c r="E54" s="12" t="s">
        <v>110</v>
      </c>
      <c r="F54" s="12">
        <v>67</v>
      </c>
      <c r="G54">
        <f t="shared" si="2"/>
        <v>4.5331529093369419E-2</v>
      </c>
      <c r="H54">
        <f t="shared" si="3"/>
        <v>2.7652232746955345</v>
      </c>
    </row>
    <row r="55" spans="4:8" ht="16" x14ac:dyDescent="0.2">
      <c r="D55" s="12" t="s">
        <v>58</v>
      </c>
      <c r="E55" s="12" t="s">
        <v>55</v>
      </c>
      <c r="F55" s="12">
        <v>35</v>
      </c>
      <c r="G55">
        <f t="shared" si="2"/>
        <v>2.3680649526387008E-2</v>
      </c>
      <c r="H55">
        <f t="shared" si="3"/>
        <v>1.4445196211096074</v>
      </c>
    </row>
    <row r="64" spans="4:8" x14ac:dyDescent="0.2">
      <c r="D64" s="1"/>
      <c r="F64" s="1"/>
    </row>
    <row r="65" spans="4:6" x14ac:dyDescent="0.2">
      <c r="D65" s="1"/>
      <c r="F65" s="1"/>
    </row>
    <row r="66" spans="4:6" x14ac:dyDescent="0.2">
      <c r="D66" s="1"/>
      <c r="E66" s="1"/>
      <c r="F66" s="1"/>
    </row>
    <row r="67" spans="4:6" x14ac:dyDescent="0.2">
      <c r="D67" s="1"/>
      <c r="E67" s="1"/>
      <c r="F67" s="1"/>
    </row>
    <row r="68" spans="4:6" ht="16" x14ac:dyDescent="0.2">
      <c r="E68" s="8" t="s">
        <v>50</v>
      </c>
    </row>
    <row r="69" spans="4:6" ht="16" x14ac:dyDescent="0.2">
      <c r="E69" s="8" t="s">
        <v>42</v>
      </c>
    </row>
    <row r="70" spans="4:6" ht="16" x14ac:dyDescent="0.2">
      <c r="E70" s="8" t="s">
        <v>43</v>
      </c>
    </row>
    <row r="71" spans="4:6" ht="16" x14ac:dyDescent="0.2">
      <c r="E71" s="8" t="s">
        <v>44</v>
      </c>
    </row>
    <row r="72" spans="4:6" ht="16" x14ac:dyDescent="0.2">
      <c r="E72" s="8" t="s">
        <v>45</v>
      </c>
    </row>
    <row r="73" spans="4:6" ht="16" x14ac:dyDescent="0.2">
      <c r="E73" s="8" t="s">
        <v>56</v>
      </c>
    </row>
    <row r="74" spans="4:6" ht="16" x14ac:dyDescent="0.2">
      <c r="E74" s="8" t="s">
        <v>57</v>
      </c>
    </row>
    <row r="78" spans="4:6" x14ac:dyDescent="0.2">
      <c r="E78" s="3"/>
    </row>
    <row r="79" spans="4:6" x14ac:dyDescent="0.2">
      <c r="E79" s="3"/>
      <c r="F79" s="7"/>
    </row>
    <row r="81" spans="6:6" x14ac:dyDescent="0.2">
      <c r="F81" s="7"/>
    </row>
    <row r="95" spans="6:6" x14ac:dyDescent="0.2">
      <c r="F95" s="7"/>
    </row>
    <row r="96" spans="6:6" x14ac:dyDescent="0.2">
      <c r="F96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Documentation</vt:lpstr>
      <vt:lpstr>Schedule</vt:lpstr>
      <vt:lpstr>Tracking</vt:lpstr>
      <vt:lpstr>Revision History</vt:lpstr>
      <vt:lpstr>info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Zachary Fischer</cp:lastModifiedBy>
  <cp:lastPrinted>2015-05-14T18:37:04Z</cp:lastPrinted>
  <dcterms:created xsi:type="dcterms:W3CDTF">2014-07-30T14:04:26Z</dcterms:created>
  <dcterms:modified xsi:type="dcterms:W3CDTF">2024-05-09T22:35:20Z</dcterms:modified>
</cp:coreProperties>
</file>